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4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6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activeX/activeX20.xml" ContentType="application/vnd.ms-office.activeX+xml"/>
  <Override PartName="/xl/activeX/activeX20.bin" ContentType="application/vnd.ms-office.activeX"/>
  <Override PartName="/xl/drawings/drawing8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drawings/drawing9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drawings/drawing10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ENTE\Studio Perriello\Desktop\.. Valutazione Azienda - Clienti e Sito\16-09-2025 Pubblicazione rivalutazione quote\"/>
    </mc:Choice>
  </mc:AlternateContent>
  <xr:revisionPtr revIDLastSave="0" documentId="13_ncr:1_{D9A312F8-0846-4FFC-865B-573D60D80683}" xr6:coauthVersionLast="47" xr6:coauthVersionMax="47" xr10:uidLastSave="{00000000-0000-0000-0000-000000000000}"/>
  <bookViews>
    <workbookView xWindow="-108" yWindow="-108" windowWidth="23256" windowHeight="12456" tabRatio="924" activeTab="9" xr2:uid="{00000000-000D-0000-FFFF-FFFF00000000}"/>
  </bookViews>
  <sheets>
    <sheet name="Pannello" sheetId="23" r:id="rId1"/>
    <sheet name="datisocietà" sheetId="4" r:id="rId2"/>
    <sheet name="Bilanci Sintetici" sheetId="13" r:id="rId3"/>
    <sheet name="Valutazione" sheetId="14" r:id="rId4"/>
    <sheet name="DatiFiscali" sheetId="18" r:id="rId5"/>
    <sheet name="Quota" sheetId="16" r:id="rId6"/>
    <sheet name="Raffronto" sheetId="19" r:id="rId7"/>
    <sheet name="NoteOperative" sheetId="20" r:id="rId8"/>
    <sheet name="Notegiuridiche" sheetId="22" r:id="rId9"/>
    <sheet name="SchemaCesPart" sheetId="17" r:id="rId10"/>
  </sheets>
  <definedNames>
    <definedName name="_xlnm.Print_Area" localSheetId="2">'Bilanci Sintetici'!$A$1:$E$28</definedName>
    <definedName name="_xlnm.Print_Area" localSheetId="4">DatiFiscali!$A$1:$E$21</definedName>
    <definedName name="_xlnm.Print_Area" localSheetId="1">datisocietà!$B$1:$G$12</definedName>
    <definedName name="_xlnm.Print_Area" localSheetId="8">Notegiuridiche!$A$1:$K$38</definedName>
    <definedName name="_xlnm.Print_Area" localSheetId="7">NoteOperative!$A$1:$L$44</definedName>
    <definedName name="_xlnm.Print_Area" localSheetId="0">Pannello!$A$1:$P$32</definedName>
    <definedName name="_xlnm.Print_Area" localSheetId="5">Quota!$A$1:$C$30</definedName>
    <definedName name="_xlnm.Print_Area" localSheetId="6">Raffronto!$A$1:$E$24</definedName>
    <definedName name="_xlnm.Print_Area" localSheetId="9">SchemaCesPart!$A$1:$M$19</definedName>
    <definedName name="_xlnm.Print_Area" localSheetId="3">Valutazione!$A$1:$E$23</definedName>
    <definedName name="At_A__cr._v._soci_per_vers.">#REF!</definedName>
    <definedName name="At_B.I._Imm.Imm.li">#REF!</definedName>
    <definedName name="At_B.II._Materiali">#REF!</definedName>
    <definedName name="At_B.III._Finanziarie">#REF!</definedName>
    <definedName name="At_C__Attivo_circ.">#REF!</definedName>
    <definedName name="Pas_A__Patrimonio_netto">#REF!</definedName>
    <definedName name="Pas_B__Fondi">#REF!</definedName>
    <definedName name="Pas_C__T.F.R.">#REF!</definedName>
    <definedName name="Pas_D__Debiti">#REF!</definedName>
    <definedName name="PeP_A___Ricavi">#REF!</definedName>
    <definedName name="PeP_B__Costi_produzione">#REF!</definedName>
    <definedName name="PeP_C__Gestione_finanziaria">#REF!</definedName>
    <definedName name="PeP_D__Rettifiche">#REF!</definedName>
    <definedName name="PeP_E__Gestione_straordina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V28" i="17" l="1"/>
  <c r="BV27" i="17"/>
  <c r="BV26" i="17"/>
  <c r="BV25" i="17"/>
  <c r="D19" i="16"/>
  <c r="B22" i="16"/>
  <c r="BP7" i="17" l="1"/>
  <c r="BP6" i="17"/>
  <c r="BQ5" i="17"/>
  <c r="BP5" i="17"/>
  <c r="BR7" i="17"/>
  <c r="BR6" i="17"/>
  <c r="BR5" i="17"/>
  <c r="BR4" i="17"/>
  <c r="P11" i="17"/>
  <c r="B3" i="17" l="1"/>
  <c r="B14" i="17" s="1"/>
  <c r="B12" i="16"/>
  <c r="A28" i="16"/>
  <c r="B27" i="13"/>
  <c r="B4" i="19"/>
  <c r="D26" i="16"/>
  <c r="A4" i="19"/>
  <c r="BX45" i="17"/>
  <c r="D10" i="19"/>
  <c r="C18" i="19"/>
  <c r="E18" i="19" s="1"/>
  <c r="BR44" i="17"/>
  <c r="BX44" i="17" s="1"/>
  <c r="BP44" i="17"/>
  <c r="BV44" i="17" s="1"/>
  <c r="BR43" i="17"/>
  <c r="BX43" i="17" s="1"/>
  <c r="BP43" i="17"/>
  <c r="BV43" i="17" s="1"/>
  <c r="BR42" i="17"/>
  <c r="BX42" i="17" s="1"/>
  <c r="BP42" i="17"/>
  <c r="BV42" i="17"/>
  <c r="BR41" i="17"/>
  <c r="BX41" i="17" s="1"/>
  <c r="BP41" i="17"/>
  <c r="BV41" i="17" s="1"/>
  <c r="BR40" i="17"/>
  <c r="BX40" i="17" s="1"/>
  <c r="BQ40" i="17"/>
  <c r="BW40" i="17"/>
  <c r="BP40" i="17"/>
  <c r="BV40" i="17"/>
  <c r="BR28" i="17"/>
  <c r="BX28" i="17" s="1"/>
  <c r="BP28" i="17"/>
  <c r="BR27" i="17"/>
  <c r="BP27" i="17"/>
  <c r="BR26" i="17"/>
  <c r="BX26" i="17" s="1"/>
  <c r="BP26" i="17"/>
  <c r="BR25" i="17"/>
  <c r="BX25" i="17" s="1"/>
  <c r="BX31" i="17" s="1"/>
  <c r="BP25" i="17"/>
  <c r="BR24" i="17"/>
  <c r="BX24" i="17" s="1"/>
  <c r="BQ24" i="17"/>
  <c r="BW24" i="17"/>
  <c r="BP24" i="17"/>
  <c r="BX29" i="17"/>
  <c r="BV31" i="17" s="1"/>
  <c r="BV24" i="17"/>
  <c r="BX8" i="17"/>
  <c r="BV8" i="17"/>
  <c r="BX7" i="17"/>
  <c r="BV7" i="17"/>
  <c r="BX6" i="17"/>
  <c r="BV6" i="17"/>
  <c r="BX5" i="17"/>
  <c r="BV5" i="17"/>
  <c r="BX4" i="17"/>
  <c r="BW4" i="17"/>
  <c r="BV4" i="17"/>
  <c r="BX9" i="17"/>
  <c r="B5" i="13"/>
  <c r="C5" i="13"/>
  <c r="D5" i="13"/>
  <c r="E5" i="13"/>
  <c r="E9" i="13" s="1"/>
  <c r="B21" i="14" s="1"/>
  <c r="E6" i="13"/>
  <c r="E8" i="13" s="1"/>
  <c r="E7" i="13"/>
  <c r="D23" i="14"/>
  <c r="E12" i="13"/>
  <c r="E14" i="13"/>
  <c r="E16" i="13"/>
  <c r="E18" i="13"/>
  <c r="E20" i="13" s="1"/>
  <c r="E22" i="13" s="1"/>
  <c r="E24" i="13" s="1"/>
  <c r="E13" i="13"/>
  <c r="E15" i="13"/>
  <c r="E17" i="13"/>
  <c r="E19" i="13"/>
  <c r="E21" i="13"/>
  <c r="E23" i="13"/>
  <c r="D17" i="14"/>
  <c r="AE5" i="18"/>
  <c r="D20" i="16"/>
  <c r="AE2" i="18"/>
  <c r="AA5" i="18"/>
  <c r="AA6" i="18"/>
  <c r="AA7" i="18"/>
  <c r="B5" i="18"/>
  <c r="B6" i="18" s="1"/>
  <c r="B8" i="18" s="1"/>
  <c r="AC7" i="18"/>
  <c r="AE3" i="18"/>
  <c r="AE4" i="18"/>
  <c r="AT8" i="18"/>
  <c r="AR9" i="18" s="1"/>
  <c r="AP6" i="18"/>
  <c r="AP7" i="18"/>
  <c r="AR6" i="18"/>
  <c r="AT3" i="18"/>
  <c r="AT4" i="18"/>
  <c r="AM8" i="18"/>
  <c r="AK9" i="18" s="1"/>
  <c r="AK11" i="18" s="1"/>
  <c r="AI6" i="18"/>
  <c r="AI7" i="18"/>
  <c r="AK6" i="18"/>
  <c r="AM3" i="18"/>
  <c r="AM4" i="18"/>
  <c r="AR8" i="18"/>
  <c r="AP8" i="18"/>
  <c r="AR7" i="18"/>
  <c r="AR5" i="18"/>
  <c r="AP5" i="18"/>
  <c r="AP4" i="18"/>
  <c r="AT5" i="18"/>
  <c r="AQ4" i="18"/>
  <c r="AT2" i="18"/>
  <c r="AM5" i="18"/>
  <c r="AM2" i="18"/>
  <c r="AK8" i="18"/>
  <c r="AK7" i="18"/>
  <c r="AK5" i="18"/>
  <c r="AK4" i="18"/>
  <c r="AJ4" i="18"/>
  <c r="AI8" i="18"/>
  <c r="AI5" i="18"/>
  <c r="AI4" i="18"/>
  <c r="AE8" i="18"/>
  <c r="AC6" i="18"/>
  <c r="AC5" i="18"/>
  <c r="AC4" i="18"/>
  <c r="AC3" i="18"/>
  <c r="AB3" i="18"/>
  <c r="AA4" i="18"/>
  <c r="AA3" i="18"/>
  <c r="B38" i="18"/>
  <c r="B39" i="18" s="1"/>
  <c r="B40" i="18" s="1"/>
  <c r="B41" i="18" s="1"/>
  <c r="C42" i="18"/>
  <c r="A44" i="18" s="1"/>
  <c r="B44" i="18"/>
  <c r="BQ56" i="17"/>
  <c r="I2" i="17"/>
  <c r="AF2" i="17"/>
  <c r="AG2" i="17"/>
  <c r="BQ25" i="17"/>
  <c r="BW25" i="17" s="1"/>
  <c r="BW31" i="17" s="1"/>
  <c r="BQ51" i="17"/>
  <c r="BQ52" i="17"/>
  <c r="A10" i="17"/>
  <c r="BQ58" i="17"/>
  <c r="BQ59" i="17"/>
  <c r="I11" i="17" s="1"/>
  <c r="I14" i="17"/>
  <c r="V21" i="17"/>
  <c r="V27" i="17" s="1"/>
  <c r="X27" i="17" s="1"/>
  <c r="Y27" i="17" s="1"/>
  <c r="U27" i="17"/>
  <c r="W27" i="17"/>
  <c r="BQ57" i="17"/>
  <c r="C15" i="14"/>
  <c r="E3" i="13"/>
  <c r="E4" i="13"/>
  <c r="B8" i="13"/>
  <c r="B10" i="13"/>
  <c r="C8" i="13"/>
  <c r="D8" i="13"/>
  <c r="C10" i="13"/>
  <c r="D10" i="13"/>
  <c r="B14" i="13"/>
  <c r="B16" i="13" s="1"/>
  <c r="B18" i="13" s="1"/>
  <c r="B20" i="13" s="1"/>
  <c r="B22" i="13" s="1"/>
  <c r="B24" i="13" s="1"/>
  <c r="B23" i="14"/>
  <c r="C23" i="14"/>
  <c r="E44" i="18"/>
  <c r="I4" i="17"/>
  <c r="BX11" i="17" l="1"/>
  <c r="BX47" i="17"/>
  <c r="BW47" i="17"/>
  <c r="BV47" i="17"/>
  <c r="BV11" i="17"/>
  <c r="BX27" i="17"/>
  <c r="BQ41" i="17"/>
  <c r="BW41" i="17" s="1"/>
  <c r="BQ6" i="17"/>
  <c r="BQ26" i="17" s="1"/>
  <c r="BW26" i="17" s="1"/>
  <c r="BW5" i="17"/>
  <c r="BW11" i="17" s="1"/>
  <c r="BY31" i="17"/>
  <c r="BZ31" i="17" s="1"/>
  <c r="AP11" i="18"/>
  <c r="AR12" i="18"/>
  <c r="AI11" i="18"/>
  <c r="AK12" i="18"/>
  <c r="AR11" i="18"/>
  <c r="D21" i="14"/>
  <c r="B5" i="16" s="1"/>
  <c r="B6" i="16" s="1"/>
  <c r="B8" i="16" s="1"/>
  <c r="AQ6" i="18"/>
  <c r="AB5" i="18"/>
  <c r="AJ6" i="18"/>
  <c r="C21" i="14"/>
  <c r="E10" i="13"/>
  <c r="AB4" i="18"/>
  <c r="AJ11" i="18"/>
  <c r="C44" i="18"/>
  <c r="D44" i="18" s="1"/>
  <c r="AQ11" i="18"/>
  <c r="V22" i="17"/>
  <c r="V23" i="17" s="1"/>
  <c r="V24" i="17" s="1"/>
  <c r="AJ5" i="18"/>
  <c r="AQ5" i="18"/>
  <c r="AL11" i="18" l="1"/>
  <c r="AK14" i="18" s="1"/>
  <c r="BW6" i="17"/>
  <c r="BQ42" i="17"/>
  <c r="BW42" i="17" s="1"/>
  <c r="BQ7" i="17"/>
  <c r="BQ27" i="17" s="1"/>
  <c r="BY11" i="17"/>
  <c r="BZ11" i="17" s="1"/>
  <c r="AS11" i="18"/>
  <c r="AR14" i="18" s="1"/>
  <c r="AT11" i="18"/>
  <c r="AM11" i="18"/>
  <c r="AJ7" i="18"/>
  <c r="AQ7" i="18"/>
  <c r="AB6" i="18"/>
  <c r="B10" i="16"/>
  <c r="B16" i="16"/>
  <c r="C10" i="19"/>
  <c r="E10" i="19" s="1"/>
  <c r="BY47" i="17"/>
  <c r="BZ47" i="17" s="1"/>
  <c r="BW7" i="17" l="1"/>
  <c r="BQ43" i="17"/>
  <c r="BW43" i="17" s="1"/>
  <c r="BW27" i="17"/>
  <c r="BQ28" i="17"/>
  <c r="BW28" i="17" s="1"/>
  <c r="BQ44" i="17"/>
  <c r="BW44" i="17" s="1"/>
  <c r="BW8" i="17"/>
  <c r="AQ8" i="18"/>
  <c r="AB7" i="18"/>
  <c r="AJ8" i="18"/>
  <c r="B17" i="16"/>
  <c r="D9" i="19"/>
  <c r="D11" i="19" s="1"/>
  <c r="D12" i="19" s="1"/>
  <c r="C9" i="19"/>
  <c r="B18" i="16"/>
  <c r="B2" i="17"/>
  <c r="C17" i="19"/>
  <c r="E17" i="19" s="1"/>
  <c r="D23" i="16"/>
  <c r="C8" i="19" l="1"/>
  <c r="D25" i="16"/>
  <c r="AC13" i="18"/>
  <c r="B24" i="16"/>
  <c r="AC8" i="18"/>
  <c r="C11" i="19"/>
  <c r="E9" i="19"/>
  <c r="D8" i="19"/>
  <c r="D24" i="16"/>
  <c r="C12" i="18"/>
  <c r="C9" i="18"/>
  <c r="C13" i="18"/>
  <c r="D17" i="16" s="1"/>
  <c r="B23" i="16"/>
  <c r="B4" i="17"/>
  <c r="C14" i="17"/>
  <c r="C11" i="18" l="1"/>
  <c r="B11" i="18"/>
  <c r="A11" i="18"/>
  <c r="B25" i="16"/>
  <c r="E8" i="19"/>
  <c r="AG4" i="17"/>
  <c r="B15" i="17"/>
  <c r="C12" i="19"/>
  <c r="E12" i="19" s="1"/>
  <c r="E11" i="19"/>
  <c r="AA10" i="18"/>
  <c r="AC10" i="18"/>
  <c r="AB10" i="18"/>
  <c r="AC12" i="18"/>
  <c r="E17" i="16"/>
  <c r="D16" i="19"/>
  <c r="D19" i="19" s="1"/>
  <c r="G4" i="17" l="1"/>
  <c r="J4" i="17" s="1"/>
  <c r="G2" i="17"/>
  <c r="J2" i="17" s="1"/>
  <c r="G9" i="17"/>
  <c r="BR29" i="17" s="1"/>
  <c r="G6" i="17"/>
  <c r="BR9" i="17" s="1"/>
  <c r="G14" i="17"/>
  <c r="J14" i="17" s="1"/>
  <c r="G11" i="17"/>
  <c r="D11" i="18"/>
  <c r="AD10" i="18"/>
  <c r="BR11" i="17" l="1"/>
  <c r="BP11" i="17"/>
  <c r="BQ11" i="17"/>
  <c r="BP31" i="17"/>
  <c r="BR31" i="17"/>
  <c r="BQ31" i="17"/>
  <c r="AC14" i="18"/>
  <c r="AC15" i="18" s="1"/>
  <c r="D18" i="16" s="1"/>
  <c r="E20" i="16" s="1"/>
  <c r="E21" i="16" s="1"/>
  <c r="AE10" i="18"/>
  <c r="C14" i="18"/>
  <c r="C15" i="18" s="1"/>
  <c r="D22" i="16" s="1"/>
  <c r="E11" i="18"/>
  <c r="BR45" i="17"/>
  <c r="J11" i="17"/>
  <c r="C16" i="19" l="1"/>
  <c r="E16" i="19" s="1"/>
  <c r="BR47" i="17"/>
  <c r="BQ47" i="17"/>
  <c r="BP47" i="17"/>
  <c r="BS31" i="17"/>
  <c r="BS11" i="17"/>
  <c r="C19" i="19" l="1"/>
  <c r="E19" i="19" s="1"/>
  <c r="B21" i="19" s="1"/>
  <c r="BU13" i="17"/>
  <c r="J6" i="17" s="1"/>
  <c r="BT11" i="17"/>
  <c r="BU33" i="17"/>
  <c r="J9" i="17" s="1"/>
  <c r="BT31" i="17"/>
  <c r="BS47" i="17"/>
  <c r="BU49" i="17" l="1"/>
  <c r="BT4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......</author>
  </authors>
  <commentList>
    <comment ref="D5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personalizzazione</t>
        </r>
        <r>
          <rPr>
            <sz val="8"/>
            <color indexed="81"/>
            <rFont val="Tahoma"/>
            <family val="2"/>
          </rPr>
          <t xml:space="preserve">
la denominazione inserita verrà riportata nei diversi fogli di lavoro.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......</author>
  </authors>
  <commentList>
    <comment ref="B16" authorId="0" shapeId="0" xr:uid="{00000000-0006-0000-0300-000001000000}">
      <text>
        <r>
          <rPr>
            <sz val="7"/>
            <color indexed="81"/>
            <rFont val="Tahoma"/>
            <family val="2"/>
          </rPr>
          <t>Inserire % di rendimento normale per un investimento finanziario. 
Un riferimento può essere costituito dal rendimento effettivo dei BTP con analoga scadenza di "n".</t>
        </r>
      </text>
    </comment>
    <comment ref="C16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Rischio di impresa:</t>
        </r>
        <r>
          <rPr>
            <sz val="8"/>
            <color indexed="81"/>
            <rFont val="Tahoma"/>
            <family val="2"/>
          </rPr>
          <t xml:space="preserve">
inserire % che compensi il rischio associato alla gestione dell'impresa. </t>
        </r>
      </text>
    </comment>
    <comment ref="E16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Anni durata sovraredditi:</t>
        </r>
        <r>
          <rPr>
            <sz val="8"/>
            <color indexed="81"/>
            <rFont val="Tahoma"/>
            <family val="2"/>
          </rPr>
          <t xml:space="preserve">
inserire numero di anni per i quali si ritiene possa perdurare l'avviamento commerciale, inteso come sovrareddito rispetto al settore in virtù dell'opera del cedente.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......</author>
  </authors>
  <commentList>
    <comment ref="A10" authorId="0" shapeId="0" xr:uid="{00000000-0006-0000-0500-000001000000}">
      <text>
        <r>
          <rPr>
            <sz val="8"/>
            <color indexed="81"/>
            <rFont val="Tahoma"/>
            <family val="2"/>
          </rPr>
          <t>Il prezzo di vendita della quota può anche essere superiore o inferiore al valore di stima determinato nel foglio "Valutazione". L'eventuale differenza negativa non genera tuttavia minusvalenza.</t>
        </r>
      </text>
    </comment>
    <comment ref="A11" authorId="0" shapeId="0" xr:uid="{00000000-0006-0000-0500-000002000000}">
      <text>
        <r>
          <rPr>
            <b/>
            <sz val="7"/>
            <color indexed="81"/>
            <rFont val="Tahoma"/>
            <family val="2"/>
          </rPr>
          <t>Valore originario:</t>
        </r>
        <r>
          <rPr>
            <sz val="7"/>
            <color indexed="81"/>
            <rFont val="Tahoma"/>
            <family val="2"/>
          </rPr>
          <t xml:space="preserve">
E' pari al costo di acquisto della quota, incrementato degli oneri accessori.
Per le partecipazioni ricevute per successione il costo di acquisto è pari al valore dichiarato per tale imposta, mentre per le donazioni è rappresentato da quello sostenuto dal donante per il loro acquisto. Per le società di persone il costo di acquisto è aumentato dei redditi imputati al socio e diminuito delle perdite e degli utili distribuiti.</t>
        </r>
      </text>
    </comment>
    <comment ref="A12" authorId="0" shapeId="0" xr:uid="{00000000-0006-0000-0500-000003000000}">
      <text>
        <r>
          <rPr>
            <sz val="6"/>
            <color indexed="81"/>
            <rFont val="Tahoma"/>
            <family val="2"/>
          </rPr>
          <t>La partecipazione è qualificata allorché supera il 20% dei diritti di voto esercitabili nell'assemblea ordinaria o il 25% 
del capitale della società.</t>
        </r>
      </text>
    </comment>
    <comment ref="A16" authorId="0" shapeId="0" xr:uid="{00000000-0006-0000-0500-000004000000}">
      <text>
        <r>
          <rPr>
            <b/>
            <sz val="7"/>
            <color indexed="81"/>
            <rFont val="Tahoma"/>
            <family val="2"/>
          </rPr>
          <t>Quota rivalutata:</t>
        </r>
        <r>
          <rPr>
            <sz val="7"/>
            <color indexed="81"/>
            <rFont val="Tahoma"/>
            <family val="2"/>
          </rPr>
          <t xml:space="preserve">
per le partecipazioni detenute all'1/1/2025 la quota rivalutata è assoggettata sempre ad imposta sostitutiva del 18% sia nel caso di partecipazioni qualificate (superiore cioè al 20% dei diritti di voto o al 25% del capitale) che di partecipazioni al di sotto di tale soglie.</t>
        </r>
      </text>
    </comment>
    <comment ref="A17" authorId="0" shapeId="0" xr:uid="{00000000-0006-0000-0500-000005000000}">
      <text>
        <r>
          <rPr>
            <sz val="8"/>
            <color indexed="81"/>
            <rFont val="Tahoma"/>
            <family val="2"/>
          </rPr>
          <t>differenza tra valore di mercato (corrispettivo di cessione) e costo di acquisto (ante rivalutazione).</t>
        </r>
      </text>
    </comment>
    <comment ref="A18" authorId="0" shapeId="0" xr:uid="{00000000-0006-0000-0500-000006000000}">
      <text>
        <r>
          <rPr>
            <sz val="8"/>
            <color indexed="81"/>
            <rFont val="Tahoma"/>
            <family val="2"/>
          </rPr>
          <t xml:space="preserve">differenza tra valore di mercato (corrispettivo di cessione) e valore della quota rivalutata.
</t>
        </r>
      </text>
    </comment>
    <comment ref="A22" authorId="0" shapeId="0" xr:uid="{00000000-0006-0000-0500-000007000000}">
      <text>
        <r>
          <rPr>
            <b/>
            <sz val="6"/>
            <color indexed="81"/>
            <rFont val="Tahoma"/>
            <family val="2"/>
          </rPr>
          <t>Art. 5, comma 3 (L.F. 2002)</t>
        </r>
        <r>
          <rPr>
            <sz val="6"/>
            <color indexed="81"/>
            <rFont val="Tahoma"/>
            <family val="2"/>
          </rPr>
          <t xml:space="preserve">
l'imposta può essere rateizzata fino ad un massimo di tre rate annuali di pari importo, con interessi del 3% sulle rate successive alla prima. </t>
        </r>
      </text>
    </comment>
  </commentList>
</comments>
</file>

<file path=xl/sharedStrings.xml><?xml version="1.0" encoding="utf-8"?>
<sst xmlns="http://schemas.openxmlformats.org/spreadsheetml/2006/main" count="384" uniqueCount="207">
  <si>
    <t xml:space="preserve"> </t>
  </si>
  <si>
    <t>Totale attivo</t>
  </si>
  <si>
    <t>Totale passivo</t>
  </si>
  <si>
    <t>Denominazione</t>
  </si>
  <si>
    <t>Codice fiscale</t>
  </si>
  <si>
    <t xml:space="preserve">Partita IVA </t>
  </si>
  <si>
    <t xml:space="preserve">Registro Imprese di </t>
  </si>
  <si>
    <t xml:space="preserve">CCIAA di </t>
  </si>
  <si>
    <t>Capitale Sociale</t>
  </si>
  <si>
    <t>Sottoscritto</t>
  </si>
  <si>
    <t>Versato</t>
  </si>
  <si>
    <t>Nr iscrizione</t>
  </si>
  <si>
    <t>Sede legale</t>
  </si>
  <si>
    <t>Patrimonio netto</t>
  </si>
  <si>
    <t xml:space="preserve">Debiti m/l termine </t>
  </si>
  <si>
    <t>Debiti breve termine</t>
  </si>
  <si>
    <t xml:space="preserve">Attivo circolante </t>
  </si>
  <si>
    <t>Valore della produzione</t>
  </si>
  <si>
    <t>= RISULTATO LORDO INDUSTRIALE</t>
  </si>
  <si>
    <t>- Costi di gestione</t>
  </si>
  <si>
    <t>= RISULTATO OPERATIVO LORDO</t>
  </si>
  <si>
    <t>- Ammortamenti e accantonamenti</t>
  </si>
  <si>
    <t>= RISULTATO OPERATIVO NETTO</t>
  </si>
  <si>
    <t xml:space="preserve"> - Risultato finanziario</t>
  </si>
  <si>
    <t>= RISULTATO DI COMPETENZA</t>
  </si>
  <si>
    <t>- Risultato gestione straordinaria</t>
  </si>
  <si>
    <t>= RISULTATO PRIMA DELLE IMPOSTE</t>
  </si>
  <si>
    <t>- Imposte sul reddito di esercizio</t>
  </si>
  <si>
    <t>= RISULTATO DELL'ESERCIZIO</t>
  </si>
  <si>
    <t>- Costo delle materie consumate</t>
  </si>
  <si>
    <t xml:space="preserve">Attività fisse </t>
  </si>
  <si>
    <t xml:space="preserve">Dati formula per determinazione del valore aziendale </t>
  </si>
  <si>
    <t>Valori rettificati</t>
  </si>
  <si>
    <t>Totale passivo e patrimonio netto</t>
  </si>
  <si>
    <t>&gt;&gt;&gt;&gt;&gt;&gt;&gt;&gt;&gt;&gt;&gt;&gt;</t>
  </si>
  <si>
    <t>&gt;&gt;&gt;&gt;&gt;&gt;&gt;&gt;&gt;&gt;&gt;&gt;&gt;&gt;&gt;</t>
  </si>
  <si>
    <t>Formula</t>
  </si>
  <si>
    <t>K</t>
  </si>
  <si>
    <t>Valore attuale di un rendita unitaria immediata ad un tasso i1 in n anni</t>
  </si>
  <si>
    <t>n</t>
  </si>
  <si>
    <t xml:space="preserve">R </t>
  </si>
  <si>
    <t xml:space="preserve">Patrimonio netto rettificato a valori correnti ottenuto partendo dal capitale netto contabile </t>
  </si>
  <si>
    <t>Dove:</t>
  </si>
  <si>
    <t>La formula per la determinazione del valore dell'azienda è la seguente:</t>
  </si>
  <si>
    <t>Stato patrimoniale - Aggregati</t>
  </si>
  <si>
    <t>Conto economico - Aggregati</t>
  </si>
  <si>
    <t>Metodo di valutazione adottato</t>
  </si>
  <si>
    <t>i</t>
  </si>
  <si>
    <t>VALORE FINALE</t>
  </si>
  <si>
    <t>Avviamento</t>
  </si>
  <si>
    <t>Valore totale</t>
  </si>
  <si>
    <t>VARIABILI FINANZIARIE SPECIFICHE</t>
  </si>
  <si>
    <t xml:space="preserve">Patrimonio netto rettificato </t>
  </si>
  <si>
    <t>Valori previsionali</t>
  </si>
  <si>
    <t xml:space="preserve">Patrimonio &amp; Risultato d'esercizio - valori consuntivi e previsionali </t>
  </si>
  <si>
    <t>Risparmio d'imposta conseguente alla rivalutazione</t>
  </si>
  <si>
    <t xml:space="preserve">BASI IMPONIBILI </t>
  </si>
  <si>
    <t>OUTPUT</t>
  </si>
  <si>
    <t>Consuntivo</t>
  </si>
  <si>
    <t>Incrementi in %</t>
  </si>
  <si>
    <t>Decrementi in %</t>
  </si>
  <si>
    <t>Valore complessivo della società scaturente dalla perizia di STIMA</t>
  </si>
  <si>
    <t>Quota</t>
  </si>
  <si>
    <t xml:space="preserve">Altri dati </t>
  </si>
  <si>
    <r>
      <t>Imposta sostitutiva</t>
    </r>
    <r>
      <rPr>
        <sz val="7"/>
        <color indexed="39"/>
        <rFont val="Arial"/>
        <family val="2"/>
      </rPr>
      <t xml:space="preserve"> su plusvalenze art. 81 Tuir </t>
    </r>
    <r>
      <rPr>
        <sz val="7"/>
        <color indexed="10"/>
        <rFont val="Arial"/>
        <family val="2"/>
      </rPr>
      <t>con benefici rivalutazione</t>
    </r>
  </si>
  <si>
    <r>
      <t>Imposta sostitutiva</t>
    </r>
    <r>
      <rPr>
        <sz val="7"/>
        <color indexed="39"/>
        <rFont val="Arial"/>
        <family val="2"/>
      </rPr>
      <t xml:space="preserve"> per beneficiare della </t>
    </r>
    <r>
      <rPr>
        <sz val="7"/>
        <color indexed="10"/>
        <rFont val="Arial"/>
        <family val="2"/>
      </rPr>
      <t>rivalutazione della quota</t>
    </r>
  </si>
  <si>
    <t>Onorari professionista per stima quote  &gt;&gt;</t>
  </si>
  <si>
    <t>Valutazione</t>
  </si>
  <si>
    <t>i 1</t>
  </si>
  <si>
    <t>W = K + an¬i1 (R - i x K)</t>
  </si>
  <si>
    <t>an¬ i1</t>
  </si>
  <si>
    <t>% rischio impresa</t>
  </si>
  <si>
    <t>Tasso che contempla anche il rischio d'impresa (o meglio del settore)</t>
  </si>
  <si>
    <t>Tasso di natura finanziaria per l'attualizzazione dei sovraredditi futuri</t>
  </si>
  <si>
    <t>Numero di anni di durata dell'avviamento commerciale</t>
  </si>
  <si>
    <t>E' il reddito (netto) medio normalizzato (depurato cioè di eventi eccezionali) previsto per il futuro</t>
  </si>
  <si>
    <t>CESSIONE PARTECIPAZIONI *</t>
  </si>
  <si>
    <t>Aliquote fiscali</t>
  </si>
  <si>
    <t>IMPRENDITORE INDIVIDUALE PEX</t>
  </si>
  <si>
    <t>Tassazione soggetto cedente</t>
  </si>
  <si>
    <t>&lt;&lt;&lt; Base  &amp;  Imposte &gt;&gt;&gt;</t>
  </si>
  <si>
    <t>ART. 87 T.U.</t>
  </si>
  <si>
    <t>IRES</t>
  </si>
  <si>
    <t>Tabella Irpef (EURO)</t>
  </si>
  <si>
    <t>Addizionale regionale</t>
  </si>
  <si>
    <t>Soggetto Ires</t>
  </si>
  <si>
    <t>Scaglioni</t>
  </si>
  <si>
    <t>Irpef minima</t>
  </si>
  <si>
    <t>Aliquote</t>
  </si>
  <si>
    <t>Plusvalenza</t>
  </si>
  <si>
    <t>ART. 86 T.U.</t>
  </si>
  <si>
    <t>Addizionale comunale</t>
  </si>
  <si>
    <t>Imprenditore</t>
  </si>
  <si>
    <t>Concorso plusvalenze Soggetti Ires con PEX</t>
  </si>
  <si>
    <t>Persona fisica</t>
  </si>
  <si>
    <t xml:space="preserve">Per scaglioni                 </t>
  </si>
  <si>
    <t>ART. 58 T.U.</t>
  </si>
  <si>
    <t>Concorso plusvalenze (impr. PEX e privati)</t>
  </si>
  <si>
    <t>IS privati con partecip. non qualificata</t>
  </si>
  <si>
    <t>Reddito effettivo</t>
  </si>
  <si>
    <t>Altri redditi al netto ONERI</t>
  </si>
  <si>
    <t>Partecipazione con requisiti PEX</t>
  </si>
  <si>
    <t>scaglione</t>
  </si>
  <si>
    <t>minimo</t>
  </si>
  <si>
    <t>aliquota</t>
  </si>
  <si>
    <t>irpef lorda</t>
  </si>
  <si>
    <t>Al. media</t>
  </si>
  <si>
    <t>ART. 67 T.U.</t>
  </si>
  <si>
    <t>Persone fisiche (imprenditori o privati)</t>
  </si>
  <si>
    <t>Partecipazione senza requisiti PEX</t>
  </si>
  <si>
    <t>partecipazione</t>
  </si>
  <si>
    <t>debito v/cedente</t>
  </si>
  <si>
    <t>*</t>
  </si>
  <si>
    <t>I Soci cedono direttamente a terzi le quote di partecipazione nella Società proprietaria dell'Azienda.</t>
  </si>
  <si>
    <t>Determinazione imposte soggetti Irpef</t>
  </si>
  <si>
    <t>Il cessionario potrà poi procedere alla fusione per incorporazione della società di cui ha acquisito le quote, riallineando il disavanzo.</t>
  </si>
  <si>
    <t>IMPRENDITORE INDIVIDUALE NO PEX</t>
  </si>
  <si>
    <t>Persone fisiche (privati QUALIFICATI)</t>
  </si>
  <si>
    <t>altre ALIQUOTE FISCALI persone fisiche</t>
  </si>
  <si>
    <t>Aliquota Addizionale regionale</t>
  </si>
  <si>
    <t>Aliquota addizionale comunale</t>
  </si>
  <si>
    <t xml:space="preserve">ALIQUOTE </t>
  </si>
  <si>
    <t>Aliquota IRES</t>
  </si>
  <si>
    <t>Concorso dividendi sogg. IRES</t>
  </si>
  <si>
    <t>Concorso dividendi persone fisiche</t>
  </si>
  <si>
    <t>Aliquota dividendi partecipazioni non qualificate</t>
  </si>
  <si>
    <r>
      <t>Plusvalenza</t>
    </r>
    <r>
      <rPr>
        <sz val="7"/>
        <color indexed="39"/>
        <rFont val="MS Sans Serif"/>
        <family val="2"/>
      </rPr>
      <t xml:space="preserve"> art. 67 TUIR  lett. c) e c-bis) generabile in assenza di rivalutazione </t>
    </r>
  </si>
  <si>
    <r>
      <t>Plusvalenza</t>
    </r>
    <r>
      <rPr>
        <sz val="7"/>
        <color indexed="39"/>
        <rFont val="MS Sans Serif"/>
        <family val="2"/>
      </rPr>
      <t xml:space="preserve"> art. 67 TUIR  lett. c) e c-bis) generabile con benefici rivalutazione</t>
    </r>
  </si>
  <si>
    <r>
      <t xml:space="preserve">Imposta </t>
    </r>
    <r>
      <rPr>
        <sz val="7"/>
        <color indexed="39"/>
        <rFont val="Arial"/>
        <family val="2"/>
      </rPr>
      <t xml:space="preserve">su plusvalenze art. 67 Tuir </t>
    </r>
    <r>
      <rPr>
        <sz val="7"/>
        <color indexed="10"/>
        <rFont val="Arial"/>
        <family val="2"/>
      </rPr>
      <t>in assenza di rivalutazione</t>
    </r>
  </si>
  <si>
    <t>Persone fisiche</t>
  </si>
  <si>
    <t>Addizionali</t>
  </si>
  <si>
    <t>Calcolo partecipazioni non qualificate</t>
  </si>
  <si>
    <t>Persone fisiche (solo altri redditi)</t>
  </si>
  <si>
    <t>Reddito effettivo totale anche altri redditi</t>
  </si>
  <si>
    <t>Totale</t>
  </si>
  <si>
    <t xml:space="preserve">Totale imposte </t>
  </si>
  <si>
    <t>Reddito effettivo solo altri redditi</t>
  </si>
  <si>
    <t>Totale imposte totali</t>
  </si>
  <si>
    <t>Solo imposte da plusvalenza</t>
  </si>
  <si>
    <t>Tabella Irpef (EURO) senza benefici rivalutazione</t>
  </si>
  <si>
    <t>Carico</t>
  </si>
  <si>
    <t>SALDO</t>
  </si>
  <si>
    <t>Irpef lorda su cessione quota &gt;&gt;&gt;&gt;&gt;&gt;</t>
  </si>
  <si>
    <t>Applicata irpef per scaglioni vigente</t>
  </si>
  <si>
    <t>PLUSVALENZA</t>
  </si>
  <si>
    <t>Differenza</t>
  </si>
  <si>
    <t>Totale costi</t>
  </si>
  <si>
    <t>Con rivalutazione</t>
  </si>
  <si>
    <t>Senza rivalutazione</t>
  </si>
  <si>
    <t>COSTI</t>
  </si>
  <si>
    <t xml:space="preserve">Differenza tra Prezzo di cessione e valore di stima o costo fiscale in assenza di rivalutazione </t>
  </si>
  <si>
    <t>Prezzo di vendita</t>
  </si>
  <si>
    <t>Quota rivalutata / Costo fiscale (acquisto e oneri incrementativi)</t>
  </si>
  <si>
    <t>BASE IMPONIBILE</t>
  </si>
  <si>
    <t>Calcolo Plusvalenza</t>
  </si>
  <si>
    <t>IMPOSTE E ACCESSORI</t>
  </si>
  <si>
    <t>Titologia di costi</t>
  </si>
  <si>
    <t>Onorari al Professionista abilitato per la redazione della perizia giurata di stima</t>
  </si>
  <si>
    <t xml:space="preserve">PLUSVALENZA </t>
  </si>
  <si>
    <t>IMPONIBILE FISCALE</t>
  </si>
  <si>
    <t>PLUSVALENZA LORDA GENERATA</t>
  </si>
  <si>
    <t>VALUTAZIONE DELLA CONVENIENZA DI RIVALUTARE LA QUOTA DI PARTECIPAZIONE</t>
  </si>
  <si>
    <t>ESEMPIO</t>
  </si>
  <si>
    <t>Costi da sostenere</t>
  </si>
  <si>
    <t>DETERMINAZIONE VALORE QUOTA</t>
  </si>
  <si>
    <t>Valore proporzionale di stima della quota di partecipazione</t>
  </si>
  <si>
    <t xml:space="preserve">Valore quota </t>
  </si>
  <si>
    <t>RIVALUTAZIONE QUOTE SOCIETARIE</t>
  </si>
  <si>
    <t>Var. in aumento</t>
  </si>
  <si>
    <t>Var. in diminuzione</t>
  </si>
  <si>
    <t>DATI SOCIETA'</t>
  </si>
  <si>
    <t>Premio o sconto &gt;&gt;&gt;</t>
  </si>
  <si>
    <t>Partecipazione al capitale della società (indicare %) &gt;&gt;&gt;</t>
  </si>
  <si>
    <t>Diritti di voto esercitabili nell'assemblea ordinaria (indicare %)  &gt;&gt;&gt;</t>
  </si>
  <si>
    <r>
      <t xml:space="preserve">Prezzo di vendita della quota = </t>
    </r>
    <r>
      <rPr>
        <sz val="7"/>
        <color indexed="10"/>
        <rFont val="MS Sans Serif"/>
        <family val="2"/>
      </rPr>
      <t>corrispettivo</t>
    </r>
    <r>
      <rPr>
        <sz val="7"/>
        <color indexed="39"/>
        <rFont val="MS Sans Serif"/>
        <family val="2"/>
      </rPr>
      <t xml:space="preserve"> che si prevede effettivamente di percepire &gt;&gt;</t>
    </r>
  </si>
  <si>
    <r>
      <t xml:space="preserve">Valore della quota di partecipazione ante rivalutazione = </t>
    </r>
    <r>
      <rPr>
        <sz val="7"/>
        <color indexed="10"/>
        <rFont val="MS Sans Serif"/>
        <family val="2"/>
      </rPr>
      <t xml:space="preserve">Costo di acquisto </t>
    </r>
    <r>
      <rPr>
        <sz val="7"/>
        <color indexed="39"/>
        <rFont val="MS Sans Serif"/>
        <family val="2"/>
      </rPr>
      <t xml:space="preserve"> &gt;&gt;</t>
    </r>
  </si>
  <si>
    <t>PANNELLO DI NAVIGAZIONE</t>
  </si>
  <si>
    <t xml:space="preserve">procedura di rivalutazione della quota genera un risparmio di Euro </t>
  </si>
  <si>
    <t xml:space="preserve">procedura di rivalutazione della quota non risulta conveniente determinando un aggravio di costi di Euro </t>
  </si>
  <si>
    <t>La valutazione che segue è effettuata con il metodo misto patrimoniale-reddituale.</t>
  </si>
  <si>
    <t>Applicazione automatica della formula &gt;&gt;&gt;</t>
  </si>
  <si>
    <t>Esso consente di tener conto in sede di valutazione sia degli aspetti reddituali che della componente patrimoniale.</t>
  </si>
  <si>
    <t xml:space="preserve">Società </t>
  </si>
  <si>
    <t xml:space="preserve">Persone fisiche </t>
  </si>
  <si>
    <t>Valutazione Azienda in 24 ore</t>
  </si>
  <si>
    <t>Business Plan</t>
  </si>
  <si>
    <t>Valutazione di aziende</t>
  </si>
  <si>
    <t>Analisi di bilancio</t>
  </si>
  <si>
    <t>Studio Perriello</t>
  </si>
  <si>
    <t>Acquisizioni e Cessioni</t>
  </si>
  <si>
    <t>Imp. Sost. su plusvalenza partecipazioni non regime di impresa</t>
  </si>
  <si>
    <t>Imposta sostitutiva su importo quota rivalutata</t>
  </si>
  <si>
    <t>Concorso plusvalenze (impr. PEX)</t>
  </si>
  <si>
    <t>Concorso plusvalenza in Regime di Impresa</t>
  </si>
  <si>
    <t>Plusvalenza tassabile</t>
  </si>
  <si>
    <r>
      <t xml:space="preserve">Valore di stima </t>
    </r>
    <r>
      <rPr>
        <sz val="7"/>
        <color indexed="39"/>
        <rFont val="MS Sans Serif"/>
        <family val="2"/>
      </rPr>
      <t>della quota di partecipazione ex art. 5 legge 448/2001</t>
    </r>
  </si>
  <si>
    <t>Ritenuta di imposta privati non in regime impresa</t>
  </si>
  <si>
    <t>Clicca qui per informazioni inerenti la procedura di rivalutazione:</t>
  </si>
  <si>
    <t>&lt;&lt; Utilizzare campo "Premio o sconto" per modificare il valore</t>
  </si>
  <si>
    <r>
      <t>Se il valore calcolato è pari a 1 &gt; la partecipazione è qualificata</t>
    </r>
    <r>
      <rPr>
        <sz val="7"/>
        <color theme="0"/>
        <rFont val="MS Sans Serif"/>
        <family val="2"/>
      </rPr>
      <t xml:space="preserve">     &gt;&gt;&gt;</t>
    </r>
  </si>
  <si>
    <t xml:space="preserve">Imposte dovute </t>
  </si>
  <si>
    <t>Valutazione di marchi</t>
  </si>
  <si>
    <t>Analisi crisi aziendale</t>
  </si>
  <si>
    <t>Assistenza Composizione Negoziata</t>
  </si>
  <si>
    <t>Assistenza Concordato preventivo</t>
  </si>
  <si>
    <t>Piani risanamento aziendali</t>
  </si>
  <si>
    <t>https://valutazioneazienda.it/rivalutazione-agevolata-delle-partecipazioni-non-quotate-guida-operativa-2025/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</si>
</sst>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_);_(* \(#,##0\);_(* &quot;-&quot;_);_(@_)"/>
    <numFmt numFmtId="165" formatCode="_(* #,##0.00_);_(* \(#,##0.00\);_(* &quot;-&quot;??_);_(@_)"/>
    <numFmt numFmtId="166" formatCode="#,##0_);[Red]\(#,##0\)"/>
    <numFmt numFmtId="167" formatCode="#,##0.00_);[Red]\(#,##0.00\)"/>
    <numFmt numFmtId="168" formatCode="0.0%"/>
    <numFmt numFmtId="169" formatCode="0.0000"/>
    <numFmt numFmtId="170" formatCode="#,##0.00000000"/>
    <numFmt numFmtId="171" formatCode="#,##0_ ;\-#,##0\ "/>
    <numFmt numFmtId="172" formatCode="_-* #,##0_-;\-* #,##0_-;_-* &quot;-&quot;??_-;_-@_-"/>
  </numFmts>
  <fonts count="118">
    <font>
      <sz val="10"/>
      <name val="MS Sans Serif"/>
    </font>
    <font>
      <u/>
      <sz val="15"/>
      <color indexed="12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b/>
      <sz val="7"/>
      <color indexed="10"/>
      <name val="Arial"/>
      <family val="2"/>
    </font>
    <font>
      <b/>
      <sz val="6"/>
      <color indexed="81"/>
      <name val="Tahoma"/>
      <family val="2"/>
    </font>
    <font>
      <sz val="6"/>
      <color indexed="81"/>
      <name val="Tahoma"/>
      <family val="2"/>
    </font>
    <font>
      <sz val="6"/>
      <name val="MS Sans Serif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6"/>
      <color indexed="39"/>
      <name val="MS Sans Serif"/>
      <family val="2"/>
    </font>
    <font>
      <sz val="6"/>
      <color indexed="39"/>
      <name val="Arial"/>
      <family val="2"/>
    </font>
    <font>
      <b/>
      <sz val="6"/>
      <color indexed="39"/>
      <name val="MS Sans Serif"/>
      <family val="2"/>
    </font>
    <font>
      <sz val="7"/>
      <color indexed="39"/>
      <name val="MS Sans Serif"/>
      <family val="2"/>
    </font>
    <font>
      <b/>
      <sz val="7"/>
      <color indexed="39"/>
      <name val="Arial"/>
      <family val="2"/>
    </font>
    <font>
      <sz val="7"/>
      <color indexed="39"/>
      <name val="Arial"/>
      <family val="2"/>
    </font>
    <font>
      <b/>
      <sz val="7"/>
      <color indexed="39"/>
      <name val="MS Sans Serif"/>
      <family val="2"/>
    </font>
    <font>
      <b/>
      <sz val="6"/>
      <color indexed="39"/>
      <name val="Arial"/>
      <family val="2"/>
    </font>
    <font>
      <b/>
      <sz val="7"/>
      <color indexed="10"/>
      <name val="MS Sans Serif"/>
      <family val="2"/>
    </font>
    <font>
      <b/>
      <sz val="10"/>
      <name val="MS Sans Serif"/>
      <family val="2"/>
    </font>
    <font>
      <sz val="7"/>
      <color indexed="39"/>
      <name val="MS Sans Serif"/>
      <family val="2"/>
    </font>
    <font>
      <sz val="7"/>
      <color indexed="81"/>
      <name val="Tahoma"/>
      <family val="2"/>
    </font>
    <font>
      <sz val="7"/>
      <color indexed="10"/>
      <name val="MS Sans Serif"/>
      <family val="2"/>
    </font>
    <font>
      <b/>
      <sz val="8.5"/>
      <color indexed="39"/>
      <name val="MS Sans Serif"/>
      <family val="2"/>
    </font>
    <font>
      <b/>
      <sz val="10"/>
      <color indexed="10"/>
      <name val="MS Sans Serif"/>
      <family val="2"/>
    </font>
    <font>
      <sz val="7"/>
      <color indexed="10"/>
      <name val="Arial"/>
      <family val="2"/>
    </font>
    <font>
      <b/>
      <sz val="7"/>
      <color indexed="81"/>
      <name val="Tahoma"/>
      <family val="2"/>
    </font>
    <font>
      <b/>
      <sz val="8"/>
      <color indexed="10"/>
      <name val="Arial"/>
      <family val="2"/>
    </font>
    <font>
      <sz val="10"/>
      <name val="MS Sans Serif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color indexed="9"/>
      <name val="Calibri"/>
      <family val="2"/>
    </font>
    <font>
      <b/>
      <sz val="12"/>
      <color indexed="9"/>
      <name val="Arial"/>
      <family val="2"/>
    </font>
    <font>
      <b/>
      <sz val="11"/>
      <color indexed="62"/>
      <name val="Calibri"/>
      <family val="2"/>
    </font>
    <font>
      <b/>
      <sz val="8"/>
      <color indexed="60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7"/>
      <color indexed="12"/>
      <name val="Calibri"/>
      <family val="2"/>
    </font>
    <font>
      <sz val="10"/>
      <color indexed="8"/>
      <name val="Calibri"/>
      <family val="2"/>
    </font>
    <font>
      <b/>
      <sz val="11"/>
      <color indexed="12"/>
      <name val="Calibri"/>
      <family val="2"/>
    </font>
    <font>
      <b/>
      <sz val="7"/>
      <color indexed="18"/>
      <name val="Calibri"/>
      <family val="2"/>
    </font>
    <font>
      <b/>
      <sz val="7"/>
      <color indexed="12"/>
      <name val="Arial"/>
      <family val="2"/>
    </font>
    <font>
      <b/>
      <sz val="10"/>
      <name val="Arial"/>
      <family val="2"/>
    </font>
    <font>
      <b/>
      <sz val="9"/>
      <color indexed="60"/>
      <name val="Calibri"/>
      <family val="2"/>
    </font>
    <font>
      <sz val="7"/>
      <color indexed="18"/>
      <name val="Arial"/>
      <family val="2"/>
    </font>
    <font>
      <sz val="7"/>
      <name val="Arial"/>
      <family val="2"/>
    </font>
    <font>
      <b/>
      <sz val="12"/>
      <color indexed="9"/>
      <name val="Calibri"/>
      <family val="2"/>
    </font>
    <font>
      <sz val="7"/>
      <name val="Arial"/>
      <family val="2"/>
    </font>
    <font>
      <sz val="7"/>
      <color indexed="60"/>
      <name val="Calibri"/>
      <family val="2"/>
    </font>
    <font>
      <sz val="7"/>
      <color indexed="18"/>
      <name val="Calibri"/>
      <family val="2"/>
    </font>
    <font>
      <sz val="14"/>
      <color indexed="9"/>
      <name val="Arial"/>
      <family val="2"/>
    </font>
    <font>
      <sz val="7"/>
      <color indexed="62"/>
      <name val="Arial"/>
      <family val="2"/>
    </font>
    <font>
      <sz val="8"/>
      <name val="Arial"/>
      <family val="2"/>
    </font>
    <font>
      <sz val="9"/>
      <color indexed="9"/>
      <name val="Arial"/>
      <family val="2"/>
    </font>
    <font>
      <b/>
      <sz val="10"/>
      <color indexed="62"/>
      <name val="Calibri"/>
      <family val="2"/>
    </font>
    <font>
      <b/>
      <sz val="14"/>
      <color indexed="62"/>
      <name val="Calibri"/>
      <family val="2"/>
    </font>
    <font>
      <b/>
      <sz val="12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9"/>
      <name val="Calibri"/>
      <family val="2"/>
    </font>
    <font>
      <b/>
      <sz val="12"/>
      <color indexed="12"/>
      <name val="Arial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indexed="63"/>
      <name val="Calibri"/>
      <family val="2"/>
    </font>
    <font>
      <sz val="8"/>
      <color indexed="39"/>
      <name val="Calibri"/>
      <family val="2"/>
    </font>
    <font>
      <b/>
      <sz val="8"/>
      <color indexed="10"/>
      <name val="Calibri"/>
      <family val="2"/>
    </font>
    <font>
      <sz val="8.5"/>
      <name val="Calibri"/>
      <family val="2"/>
    </font>
    <font>
      <sz val="8.5"/>
      <color indexed="39"/>
      <name val="Calibri"/>
      <family val="2"/>
    </font>
    <font>
      <b/>
      <sz val="8"/>
      <color indexed="39"/>
      <name val="Calibri"/>
      <family val="2"/>
    </font>
    <font>
      <sz val="11"/>
      <color indexed="62"/>
      <name val="Calibri"/>
      <family val="2"/>
    </font>
    <font>
      <b/>
      <sz val="14"/>
      <color indexed="56"/>
      <name val="Calibri"/>
      <family val="2"/>
    </font>
    <font>
      <b/>
      <sz val="10"/>
      <color indexed="10"/>
      <name val="Calibri"/>
      <family val="2"/>
    </font>
    <font>
      <sz val="8"/>
      <color indexed="8"/>
      <name val="Calibri"/>
      <family val="2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color indexed="39"/>
      <name val="Calibri"/>
      <family val="2"/>
    </font>
    <font>
      <b/>
      <i/>
      <sz val="9"/>
      <color indexed="8"/>
      <name val="Calibri"/>
      <family val="2"/>
    </font>
    <font>
      <sz val="6"/>
      <color indexed="56"/>
      <name val="MS Sans Serif"/>
      <family val="2"/>
    </font>
    <font>
      <sz val="10"/>
      <color indexed="39"/>
      <name val="Calibri"/>
      <family val="2"/>
    </font>
    <font>
      <b/>
      <sz val="10"/>
      <name val="Calibri"/>
      <family val="2"/>
    </font>
    <font>
      <b/>
      <sz val="12"/>
      <color indexed="56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7"/>
      <color indexed="39"/>
      <name val="Calibri"/>
      <family val="2"/>
    </font>
    <font>
      <sz val="10"/>
      <color indexed="9"/>
      <name val="Calibri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Albertus Medium"/>
      <family val="2"/>
    </font>
    <font>
      <sz val="10"/>
      <name val="Albertus Medium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i/>
      <sz val="9.5"/>
      <color theme="3" tint="0.59996337778862885"/>
      <name val="MS Sans Serif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</font>
    <font>
      <sz val="8"/>
      <color rgb="FF000000"/>
      <name val="Segoe UI"/>
      <family val="2"/>
    </font>
    <font>
      <sz val="9"/>
      <color theme="0"/>
      <name val="MS Sans Serif"/>
    </font>
    <font>
      <sz val="10"/>
      <color theme="0"/>
      <name val="MS Sans Serif"/>
    </font>
    <font>
      <b/>
      <sz val="7"/>
      <color theme="0"/>
      <name val="MS Sans Serif"/>
    </font>
    <font>
      <b/>
      <sz val="6"/>
      <color theme="0"/>
      <name val="MS Sans Serif"/>
    </font>
    <font>
      <sz val="8"/>
      <color theme="0"/>
      <name val="MS Sans Serif"/>
    </font>
    <font>
      <sz val="7"/>
      <color theme="0"/>
      <name val="MS Sans Serif"/>
    </font>
    <font>
      <b/>
      <sz val="10"/>
      <color theme="0"/>
      <name val="MS Sans Serif"/>
    </font>
    <font>
      <sz val="6"/>
      <color theme="0"/>
      <name val="MS Sans Serif"/>
    </font>
    <font>
      <b/>
      <sz val="7"/>
      <color theme="0"/>
      <name val="MS Sans Serif"/>
      <family val="2"/>
    </font>
    <font>
      <sz val="7"/>
      <color theme="0"/>
      <name val="MS Sans Serif"/>
      <family val="2"/>
    </font>
    <font>
      <b/>
      <sz val="6"/>
      <color theme="0"/>
      <name val="MS Sans Serif"/>
      <family val="2"/>
    </font>
    <font>
      <b/>
      <sz val="8"/>
      <color rgb="FF0070C0"/>
      <name val="Arial"/>
      <family val="2"/>
    </font>
    <font>
      <sz val="12"/>
      <color theme="0"/>
      <name val="Arial Black"/>
      <family val="2"/>
    </font>
    <font>
      <b/>
      <sz val="11"/>
      <color theme="0"/>
      <name val="Calibri"/>
      <family val="2"/>
    </font>
    <font>
      <u/>
      <sz val="10"/>
      <color indexed="12"/>
      <name val="MS Sans Serif"/>
      <family val="2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1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41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15"/>
      </patternFill>
    </fill>
    <fill>
      <patternFill patternType="solid">
        <fgColor indexed="43"/>
        <bgColor indexed="1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/>
      <top/>
      <bottom style="thin">
        <color indexed="57"/>
      </bottom>
      <diagonal/>
    </border>
    <border>
      <left/>
      <right style="thick">
        <color indexed="62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7"/>
      </right>
      <top style="medium">
        <color indexed="57"/>
      </top>
      <bottom style="medium">
        <color indexed="5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57"/>
      </bottom>
      <diagonal/>
    </border>
    <border>
      <left style="medium">
        <color indexed="57"/>
      </left>
      <right/>
      <top style="medium">
        <color indexed="57"/>
      </top>
      <bottom/>
      <diagonal/>
    </border>
    <border>
      <left style="medium">
        <color indexed="57"/>
      </left>
      <right/>
      <top/>
      <bottom/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/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/>
      <right/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/>
      <bottom style="thick">
        <color indexed="62"/>
      </bottom>
      <diagonal/>
    </border>
    <border>
      <left/>
      <right style="thick">
        <color indexed="62"/>
      </right>
      <top/>
      <bottom style="thick">
        <color indexed="62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/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/>
      <right style="thin">
        <color indexed="12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64"/>
      </bottom>
      <diagonal/>
    </border>
    <border>
      <left/>
      <right/>
      <top style="thin">
        <color indexed="12"/>
      </top>
      <bottom style="thin">
        <color indexed="64"/>
      </bottom>
      <diagonal/>
    </border>
    <border>
      <left/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 style="medium">
        <color theme="3" tint="0.39994506668294322"/>
      </right>
      <top/>
      <bottom/>
      <diagonal/>
    </border>
    <border>
      <left/>
      <right style="medium">
        <color theme="3" tint="0.39994506668294322"/>
      </right>
      <top/>
      <bottom style="medium">
        <color theme="3" tint="0.39994506668294322"/>
      </bottom>
      <diagonal/>
    </border>
    <border>
      <left style="medium">
        <color theme="3" tint="0.39994506668294322"/>
      </left>
      <right/>
      <top/>
      <bottom/>
      <diagonal/>
    </border>
    <border>
      <left style="medium">
        <color theme="3" tint="0.39994506668294322"/>
      </left>
      <right/>
      <top/>
      <bottom style="medium">
        <color theme="3" tint="0.39994506668294322"/>
      </bottom>
      <diagonal/>
    </border>
    <border>
      <left/>
      <right/>
      <top/>
      <bottom style="medium">
        <color theme="3" tint="0.39994506668294322"/>
      </bottom>
      <diagonal/>
    </border>
  </borders>
  <cellStyleXfs count="24">
    <xf numFmtId="0" fontId="0" fillId="0" borderId="0"/>
    <xf numFmtId="0" fontId="94" fillId="19" borderId="0" applyNumberFormat="0" applyBorder="0" applyAlignment="0" applyProtection="0"/>
    <xf numFmtId="0" fontId="94" fillId="20" borderId="0" applyNumberFormat="0" applyBorder="0" applyAlignment="0" applyProtection="0"/>
    <xf numFmtId="0" fontId="94" fillId="21" borderId="0" applyNumberFormat="0" applyBorder="0" applyAlignment="0" applyProtection="0"/>
    <xf numFmtId="0" fontId="94" fillId="22" borderId="0" applyNumberFormat="0" applyBorder="0" applyAlignment="0" applyProtection="0"/>
    <xf numFmtId="0" fontId="94" fillId="23" borderId="0" applyNumberFormat="0" applyBorder="0" applyAlignment="0" applyProtection="0"/>
    <xf numFmtId="0" fontId="94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95" fillId="27" borderId="0" applyNumberFormat="0" applyBorder="0" applyAlignment="0" applyProtection="0"/>
    <xf numFmtId="0" fontId="96" fillId="28" borderId="54" applyNumberFormat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167" fontId="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2" fillId="0" borderId="0"/>
    <xf numFmtId="0" fontId="33" fillId="0" borderId="0"/>
    <xf numFmtId="0" fontId="28" fillId="33" borderId="55" applyNumberFormat="0" applyFont="0" applyAlignment="0" applyProtection="0"/>
    <xf numFmtId="0" fontId="97" fillId="28" borderId="56" applyNumberFormat="0" applyAlignment="0" applyProtection="0"/>
    <xf numFmtId="9" fontId="2" fillId="0" borderId="0" applyFont="0" applyFill="0" applyBorder="0" applyAlignment="0" applyProtection="0"/>
    <xf numFmtId="0" fontId="98" fillId="0" borderId="57" applyNumberFormat="0" applyFill="0" applyAlignment="0" applyProtection="0"/>
  </cellStyleXfs>
  <cellXfs count="329">
    <xf numFmtId="0" fontId="0" fillId="0" borderId="0" xfId="0"/>
    <xf numFmtId="0" fontId="7" fillId="2" borderId="0" xfId="0" applyFont="1" applyFill="1"/>
    <xf numFmtId="0" fontId="0" fillId="2" borderId="0" xfId="0" applyFill="1"/>
    <xf numFmtId="164" fontId="10" fillId="3" borderId="3" xfId="0" applyNumberFormat="1" applyFont="1" applyFill="1" applyBorder="1"/>
    <xf numFmtId="0" fontId="15" fillId="0" borderId="3" xfId="0" applyFont="1" applyBorder="1"/>
    <xf numFmtId="10" fontId="11" fillId="0" borderId="3" xfId="0" applyNumberFormat="1" applyFont="1" applyBorder="1" applyProtection="1">
      <protection hidden="1"/>
    </xf>
    <xf numFmtId="169" fontId="11" fillId="4" borderId="3" xfId="0" applyNumberFormat="1" applyFont="1" applyFill="1" applyBorder="1" applyProtection="1">
      <protection hidden="1"/>
    </xf>
    <xf numFmtId="170" fontId="11" fillId="0" borderId="3" xfId="0" applyNumberFormat="1" applyFont="1" applyBorder="1" applyProtection="1">
      <protection hidden="1"/>
    </xf>
    <xf numFmtId="0" fontId="16" fillId="0" borderId="3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14" fillId="0" borderId="3" xfId="0" applyFont="1" applyBorder="1" applyProtection="1">
      <protection hidden="1"/>
    </xf>
    <xf numFmtId="0" fontId="32" fillId="5" borderId="0" xfId="19" applyFont="1" applyFill="1" applyAlignment="1">
      <alignment horizontal="center" vertical="center" wrapText="1"/>
    </xf>
    <xf numFmtId="0" fontId="33" fillId="5" borderId="0" xfId="19" applyFill="1"/>
    <xf numFmtId="0" fontId="33" fillId="6" borderId="0" xfId="19" applyFill="1"/>
    <xf numFmtId="0" fontId="33" fillId="0" borderId="0" xfId="19"/>
    <xf numFmtId="0" fontId="34" fillId="7" borderId="0" xfId="19" applyFont="1" applyFill="1" applyAlignment="1">
      <alignment horizontal="right" vertical="center"/>
    </xf>
    <xf numFmtId="171" fontId="38" fillId="8" borderId="4" xfId="17" applyNumberFormat="1" applyFont="1" applyFill="1" applyBorder="1" applyAlignment="1" applyProtection="1">
      <alignment horizontal="center" vertical="center"/>
      <protection locked="0"/>
    </xf>
    <xf numFmtId="0" fontId="40" fillId="5" borderId="5" xfId="19" applyFont="1" applyFill="1" applyBorder="1"/>
    <xf numFmtId="172" fontId="41" fillId="19" borderId="0" xfId="1" applyNumberFormat="1" applyFont="1" applyAlignment="1">
      <alignment horizontal="center" vertical="center"/>
    </xf>
    <xf numFmtId="0" fontId="42" fillId="20" borderId="0" xfId="2" applyFont="1" applyAlignment="1">
      <alignment horizontal="center" vertical="center"/>
    </xf>
    <xf numFmtId="168" fontId="43" fillId="19" borderId="0" xfId="1" applyNumberFormat="1" applyFont="1" applyAlignment="1">
      <alignment horizontal="center" vertical="center" wrapText="1"/>
    </xf>
    <xf numFmtId="0" fontId="40" fillId="5" borderId="0" xfId="19" applyFont="1" applyFill="1"/>
    <xf numFmtId="0" fontId="45" fillId="9" borderId="6" xfId="19" applyFont="1" applyFill="1" applyBorder="1" applyAlignment="1">
      <alignment horizontal="center" vertical="center"/>
    </xf>
    <xf numFmtId="10" fontId="45" fillId="8" borderId="6" xfId="22" applyNumberFormat="1" applyFont="1" applyFill="1" applyBorder="1" applyAlignment="1">
      <alignment horizontal="center" vertical="center"/>
    </xf>
    <xf numFmtId="0" fontId="34" fillId="7" borderId="0" xfId="19" applyFont="1" applyFill="1" applyAlignment="1">
      <alignment horizontal="right" vertical="center" wrapText="1"/>
    </xf>
    <xf numFmtId="0" fontId="40" fillId="0" borderId="0" xfId="19" applyFont="1"/>
    <xf numFmtId="0" fontId="3" fillId="6" borderId="0" xfId="19" applyFont="1" applyFill="1" applyAlignment="1">
      <alignment horizontal="center" vertical="center" wrapText="1"/>
    </xf>
    <xf numFmtId="0" fontId="37" fillId="10" borderId="7" xfId="15" applyFont="1" applyFill="1" applyBorder="1" applyAlignment="1">
      <alignment horizontal="center"/>
    </xf>
    <xf numFmtId="0" fontId="46" fillId="7" borderId="0" xfId="19" applyFont="1" applyFill="1" applyAlignment="1">
      <alignment horizontal="right" vertical="center" wrapText="1"/>
    </xf>
    <xf numFmtId="171" fontId="38" fillId="9" borderId="4" xfId="17" applyNumberFormat="1" applyFont="1" applyFill="1" applyBorder="1" applyAlignment="1">
      <alignment horizontal="center" vertical="center"/>
    </xf>
    <xf numFmtId="171" fontId="47" fillId="8" borderId="8" xfId="13" applyNumberFormat="1" applyFont="1" applyFill="1" applyBorder="1" applyAlignment="1">
      <alignment horizontal="center" vertical="center"/>
    </xf>
    <xf numFmtId="165" fontId="37" fillId="10" borderId="7" xfId="15" applyNumberFormat="1" applyFont="1" applyFill="1" applyBorder="1" applyProtection="1">
      <protection locked="0"/>
    </xf>
    <xf numFmtId="0" fontId="40" fillId="5" borderId="0" xfId="19" applyFont="1" applyFill="1" applyAlignment="1">
      <alignment horizontal="center" vertical="center" wrapText="1"/>
    </xf>
    <xf numFmtId="0" fontId="45" fillId="9" borderId="6" xfId="19" applyFont="1" applyFill="1" applyBorder="1" applyAlignment="1">
      <alignment horizontal="center" vertical="center" wrapText="1"/>
    </xf>
    <xf numFmtId="0" fontId="41" fillId="19" borderId="0" xfId="1" applyFont="1" applyAlignment="1">
      <alignment horizontal="center" vertical="center" wrapText="1"/>
    </xf>
    <xf numFmtId="0" fontId="48" fillId="5" borderId="5" xfId="19" applyFont="1" applyFill="1" applyBorder="1"/>
    <xf numFmtId="0" fontId="48" fillId="5" borderId="0" xfId="19" applyFont="1" applyFill="1"/>
    <xf numFmtId="0" fontId="49" fillId="5" borderId="0" xfId="19" applyFont="1" applyFill="1" applyAlignment="1" applyProtection="1">
      <alignment horizontal="center"/>
      <protection locked="0"/>
    </xf>
    <xf numFmtId="0" fontId="49" fillId="5" borderId="0" xfId="19" applyFont="1" applyFill="1" applyProtection="1">
      <protection locked="0"/>
    </xf>
    <xf numFmtId="0" fontId="49" fillId="5" borderId="0" xfId="19" applyFont="1" applyFill="1"/>
    <xf numFmtId="165" fontId="31" fillId="0" borderId="9" xfId="19" applyNumberFormat="1" applyFont="1" applyBorder="1" applyAlignment="1" applyProtection="1">
      <alignment horizontal="right" vertical="center" wrapText="1"/>
      <protection hidden="1"/>
    </xf>
    <xf numFmtId="0" fontId="50" fillId="7" borderId="0" xfId="8" applyFont="1" applyFill="1" applyAlignment="1">
      <alignment horizontal="left" vertical="center"/>
    </xf>
    <xf numFmtId="0" fontId="95" fillId="7" borderId="0" xfId="8" applyFill="1"/>
    <xf numFmtId="0" fontId="32" fillId="6" borderId="0" xfId="19" applyFont="1" applyFill="1"/>
    <xf numFmtId="0" fontId="33" fillId="0" borderId="7" xfId="19" applyBorder="1" applyAlignment="1">
      <alignment horizontal="center"/>
    </xf>
    <xf numFmtId="165" fontId="33" fillId="5" borderId="7" xfId="19" applyNumberFormat="1" applyFill="1" applyBorder="1" applyAlignment="1" applyProtection="1">
      <alignment horizontal="center"/>
      <protection hidden="1"/>
    </xf>
    <xf numFmtId="0" fontId="33" fillId="5" borderId="7" xfId="19" applyFill="1" applyBorder="1" applyAlignment="1" applyProtection="1">
      <alignment horizontal="center"/>
      <protection hidden="1"/>
    </xf>
    <xf numFmtId="0" fontId="95" fillId="9" borderId="0" xfId="8" applyFill="1"/>
    <xf numFmtId="3" fontId="33" fillId="0" borderId="7" xfId="19" applyNumberFormat="1" applyBorder="1"/>
    <xf numFmtId="168" fontId="33" fillId="0" borderId="7" xfId="19" applyNumberFormat="1" applyBorder="1"/>
    <xf numFmtId="165" fontId="51" fillId="5" borderId="7" xfId="19" applyNumberFormat="1" applyFont="1" applyFill="1" applyBorder="1" applyAlignment="1" applyProtection="1">
      <alignment horizontal="center"/>
      <protection hidden="1"/>
    </xf>
    <xf numFmtId="168" fontId="33" fillId="5" borderId="7" xfId="19" applyNumberFormat="1" applyFill="1" applyBorder="1" applyAlignment="1" applyProtection="1">
      <alignment horizontal="center"/>
      <protection hidden="1"/>
    </xf>
    <xf numFmtId="0" fontId="95" fillId="9" borderId="10" xfId="8" applyFill="1" applyBorder="1"/>
    <xf numFmtId="0" fontId="95" fillId="9" borderId="0" xfId="8" applyFill="1" applyBorder="1" applyAlignment="1">
      <alignment horizontal="left" vertical="center"/>
    </xf>
    <xf numFmtId="0" fontId="52" fillId="9" borderId="0" xfId="8" applyFont="1" applyFill="1" applyAlignment="1">
      <alignment vertical="center"/>
    </xf>
    <xf numFmtId="0" fontId="52" fillId="9" borderId="11" xfId="8" applyFont="1" applyFill="1" applyBorder="1" applyAlignment="1">
      <alignment vertical="center"/>
    </xf>
    <xf numFmtId="0" fontId="95" fillId="9" borderId="0" xfId="8" applyFill="1" applyAlignment="1">
      <alignment horizontal="center" vertical="center"/>
    </xf>
    <xf numFmtId="3" fontId="44" fillId="9" borderId="0" xfId="8" applyNumberFormat="1" applyFont="1" applyFill="1" applyAlignment="1">
      <alignment horizontal="center" vertical="center"/>
    </xf>
    <xf numFmtId="3" fontId="44" fillId="9" borderId="12" xfId="8" applyNumberFormat="1" applyFont="1" applyFill="1" applyBorder="1" applyAlignment="1">
      <alignment horizontal="center" vertical="center" wrapText="1"/>
    </xf>
    <xf numFmtId="168" fontId="43" fillId="19" borderId="0" xfId="1" applyNumberFormat="1" applyFont="1" applyAlignment="1">
      <alignment horizontal="center" vertical="center"/>
    </xf>
    <xf numFmtId="3" fontId="53" fillId="9" borderId="12" xfId="8" applyNumberFormat="1" applyFont="1" applyFill="1" applyBorder="1"/>
    <xf numFmtId="0" fontId="54" fillId="5" borderId="0" xfId="19" applyFont="1" applyFill="1" applyAlignment="1">
      <alignment horizontal="right"/>
    </xf>
    <xf numFmtId="0" fontId="33" fillId="11" borderId="0" xfId="19" applyFill="1"/>
    <xf numFmtId="172" fontId="33" fillId="6" borderId="0" xfId="17" applyNumberFormat="1" applyFont="1" applyFill="1"/>
    <xf numFmtId="0" fontId="49" fillId="5" borderId="0" xfId="19" applyFont="1" applyFill="1" applyAlignment="1">
      <alignment vertical="center"/>
    </xf>
    <xf numFmtId="165" fontId="33" fillId="0" borderId="7" xfId="19" applyNumberFormat="1" applyBorder="1" applyProtection="1">
      <protection locked="0"/>
    </xf>
    <xf numFmtId="165" fontId="33" fillId="0" borderId="7" xfId="19" applyNumberFormat="1" applyBorder="1" applyProtection="1">
      <protection locked="0" hidden="1"/>
    </xf>
    <xf numFmtId="168" fontId="33" fillId="0" borderId="7" xfId="19" applyNumberFormat="1" applyBorder="1" applyProtection="1">
      <protection locked="0"/>
    </xf>
    <xf numFmtId="165" fontId="33" fillId="0" borderId="7" xfId="19" applyNumberFormat="1" applyBorder="1" applyAlignment="1" applyProtection="1">
      <alignment horizontal="center"/>
      <protection hidden="1"/>
    </xf>
    <xf numFmtId="0" fontId="33" fillId="0" borderId="7" xfId="19" applyBorder="1" applyAlignment="1" applyProtection="1">
      <alignment horizontal="center"/>
      <protection hidden="1"/>
    </xf>
    <xf numFmtId="168" fontId="33" fillId="0" borderId="7" xfId="19" applyNumberFormat="1" applyBorder="1" applyAlignment="1" applyProtection="1">
      <alignment horizontal="center"/>
      <protection hidden="1"/>
    </xf>
    <xf numFmtId="0" fontId="29" fillId="10" borderId="13" xfId="14" applyFont="1" applyFill="1" applyBorder="1"/>
    <xf numFmtId="168" fontId="37" fillId="10" borderId="13" xfId="14" applyNumberFormat="1" applyFont="1" applyFill="1" applyBorder="1" applyAlignment="1" applyProtection="1">
      <alignment horizontal="center"/>
      <protection locked="0" hidden="1"/>
    </xf>
    <xf numFmtId="10" fontId="37" fillId="10" borderId="13" xfId="14" applyNumberFormat="1" applyFont="1" applyFill="1" applyBorder="1" applyAlignment="1" applyProtection="1">
      <alignment horizontal="center"/>
      <protection locked="0" hidden="1"/>
    </xf>
    <xf numFmtId="0" fontId="31" fillId="5" borderId="0" xfId="19" applyFont="1" applyFill="1" applyAlignment="1">
      <alignment horizontal="right"/>
    </xf>
    <xf numFmtId="0" fontId="45" fillId="9" borderId="14" xfId="19" applyFont="1" applyFill="1" applyBorder="1" applyAlignment="1">
      <alignment vertical="center" wrapText="1"/>
    </xf>
    <xf numFmtId="168" fontId="37" fillId="10" borderId="7" xfId="22" applyNumberFormat="1" applyFont="1" applyFill="1" applyBorder="1" applyProtection="1">
      <protection locked="0"/>
    </xf>
    <xf numFmtId="167" fontId="45" fillId="8" borderId="6" xfId="16" applyFont="1" applyFill="1" applyBorder="1" applyAlignment="1">
      <alignment horizontal="center" vertical="center"/>
    </xf>
    <xf numFmtId="167" fontId="33" fillId="5" borderId="0" xfId="16" applyFont="1" applyFill="1"/>
    <xf numFmtId="165" fontId="33" fillId="5" borderId="0" xfId="19" applyNumberFormat="1" applyFill="1"/>
    <xf numFmtId="0" fontId="56" fillId="5" borderId="0" xfId="19" applyFont="1" applyFill="1"/>
    <xf numFmtId="0" fontId="14" fillId="0" borderId="15" xfId="0" applyFont="1" applyBorder="1" applyProtection="1">
      <protection hidden="1"/>
    </xf>
    <xf numFmtId="165" fontId="33" fillId="0" borderId="0" xfId="19" applyNumberFormat="1"/>
    <xf numFmtId="165" fontId="33" fillId="7" borderId="0" xfId="19" applyNumberFormat="1" applyFill="1"/>
    <xf numFmtId="0" fontId="16" fillId="12" borderId="15" xfId="0" applyFont="1" applyFill="1" applyBorder="1" applyAlignment="1" applyProtection="1">
      <alignment vertical="center"/>
      <protection hidden="1"/>
    </xf>
    <xf numFmtId="0" fontId="19" fillId="0" borderId="16" xfId="0" applyFont="1" applyBorder="1" applyAlignment="1" applyProtection="1">
      <alignment vertical="center"/>
      <protection hidden="1"/>
    </xf>
    <xf numFmtId="0" fontId="14" fillId="13" borderId="15" xfId="0" applyFont="1" applyFill="1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165" fontId="37" fillId="8" borderId="7" xfId="15" applyNumberFormat="1" applyFont="1" applyFill="1" applyBorder="1" applyProtection="1">
      <protection locked="0"/>
    </xf>
    <xf numFmtId="165" fontId="37" fillId="8" borderId="7" xfId="15" applyNumberFormat="1" applyFont="1" applyFill="1" applyBorder="1" applyProtection="1">
      <protection locked="0" hidden="1"/>
    </xf>
    <xf numFmtId="168" fontId="37" fillId="8" borderId="7" xfId="15" applyNumberFormat="1" applyFont="1" applyFill="1" applyBorder="1" applyProtection="1">
      <protection locked="0"/>
    </xf>
    <xf numFmtId="3" fontId="33" fillId="5" borderId="7" xfId="19" applyNumberFormat="1" applyFill="1" applyBorder="1"/>
    <xf numFmtId="168" fontId="33" fillId="5" borderId="7" xfId="19" applyNumberFormat="1" applyFill="1" applyBorder="1"/>
    <xf numFmtId="0" fontId="46" fillId="0" borderId="0" xfId="19" applyFont="1"/>
    <xf numFmtId="165" fontId="37" fillId="5" borderId="7" xfId="15" applyNumberFormat="1" applyFont="1" applyFill="1" applyBorder="1" applyProtection="1">
      <protection locked="0"/>
    </xf>
    <xf numFmtId="168" fontId="37" fillId="5" borderId="7" xfId="22" applyNumberFormat="1" applyFont="1" applyFill="1" applyBorder="1" applyProtection="1">
      <protection locked="0"/>
    </xf>
    <xf numFmtId="165" fontId="31" fillId="5" borderId="9" xfId="19" applyNumberFormat="1" applyFont="1" applyFill="1" applyBorder="1" applyAlignment="1" applyProtection="1">
      <alignment horizontal="right" vertical="center" wrapText="1"/>
      <protection hidden="1"/>
    </xf>
    <xf numFmtId="0" fontId="95" fillId="14" borderId="1" xfId="13" applyFill="1" applyBorder="1" applyAlignment="1">
      <alignment vertical="center"/>
    </xf>
    <xf numFmtId="0" fontId="58" fillId="10" borderId="1" xfId="1" applyFont="1" applyFill="1" applyBorder="1" applyAlignment="1">
      <alignment horizontal="left" vertical="center" wrapText="1"/>
    </xf>
    <xf numFmtId="166" fontId="58" fillId="10" borderId="1" xfId="16" applyNumberFormat="1" applyFont="1" applyFill="1" applyBorder="1" applyAlignment="1">
      <alignment vertical="center"/>
    </xf>
    <xf numFmtId="0" fontId="58" fillId="10" borderId="1" xfId="1" applyFont="1" applyFill="1" applyBorder="1" applyAlignment="1">
      <alignment vertical="center" wrapText="1"/>
    </xf>
    <xf numFmtId="166" fontId="58" fillId="10" borderId="1" xfId="16" applyNumberFormat="1" applyFont="1" applyFill="1" applyBorder="1" applyAlignment="1">
      <alignment horizontal="right" vertical="center"/>
    </xf>
    <xf numFmtId="0" fontId="59" fillId="10" borderId="1" xfId="1" applyFont="1" applyFill="1" applyBorder="1" applyAlignment="1">
      <alignment horizontal="center" vertical="center" wrapText="1"/>
    </xf>
    <xf numFmtId="0" fontId="59" fillId="10" borderId="17" xfId="1" applyFont="1" applyFill="1" applyBorder="1" applyAlignment="1">
      <alignment horizontal="center" vertical="center" wrapText="1"/>
    </xf>
    <xf numFmtId="0" fontId="94" fillId="22" borderId="0" xfId="4"/>
    <xf numFmtId="0" fontId="68" fillId="28" borderId="56" xfId="21" applyFont="1" applyAlignment="1">
      <alignment vertical="center" wrapText="1"/>
    </xf>
    <xf numFmtId="166" fontId="68" fillId="28" borderId="56" xfId="21" applyNumberFormat="1" applyFont="1" applyAlignment="1">
      <alignment vertical="center"/>
    </xf>
    <xf numFmtId="0" fontId="60" fillId="10" borderId="1" xfId="1" applyFont="1" applyFill="1" applyBorder="1" applyAlignment="1">
      <alignment horizontal="left" vertical="center" wrapText="1"/>
    </xf>
    <xf numFmtId="166" fontId="60" fillId="10" borderId="1" xfId="16" applyNumberFormat="1" applyFont="1" applyFill="1" applyBorder="1" applyAlignment="1">
      <alignment vertical="center"/>
    </xf>
    <xf numFmtId="0" fontId="20" fillId="8" borderId="0" xfId="0" applyFont="1" applyFill="1" applyAlignment="1" applyProtection="1">
      <alignment horizontal="left" vertical="center"/>
      <protection hidden="1"/>
    </xf>
    <xf numFmtId="0" fontId="23" fillId="8" borderId="0" xfId="0" applyFont="1" applyFill="1" applyAlignment="1" applyProtection="1">
      <alignment horizontal="center" vertical="center"/>
      <protection locked="0" hidden="1"/>
    </xf>
    <xf numFmtId="0" fontId="69" fillId="0" borderId="3" xfId="0" applyFont="1" applyBorder="1" applyProtection="1">
      <protection hidden="1"/>
    </xf>
    <xf numFmtId="164" fontId="69" fillId="0" borderId="3" xfId="0" applyNumberFormat="1" applyFont="1" applyBorder="1" applyAlignment="1" applyProtection="1">
      <alignment horizontal="center"/>
      <protection locked="0"/>
    </xf>
    <xf numFmtId="164" fontId="69" fillId="0" borderId="3" xfId="0" applyNumberFormat="1" applyFont="1" applyBorder="1" applyProtection="1">
      <protection locked="0"/>
    </xf>
    <xf numFmtId="164" fontId="69" fillId="3" borderId="3" xfId="0" applyNumberFormat="1" applyFont="1" applyFill="1" applyBorder="1" applyProtection="1">
      <protection hidden="1"/>
    </xf>
    <xf numFmtId="164" fontId="70" fillId="3" borderId="3" xfId="0" applyNumberFormat="1" applyFont="1" applyFill="1" applyBorder="1" applyProtection="1">
      <protection hidden="1"/>
    </xf>
    <xf numFmtId="10" fontId="69" fillId="0" borderId="3" xfId="0" applyNumberFormat="1" applyFont="1" applyBorder="1" applyProtection="1">
      <protection locked="0"/>
    </xf>
    <xf numFmtId="0" fontId="69" fillId="0" borderId="3" xfId="0" quotePrefix="1" applyFont="1" applyBorder="1" applyProtection="1">
      <protection hidden="1"/>
    </xf>
    <xf numFmtId="0" fontId="0" fillId="2" borderId="18" xfId="0" applyFill="1" applyBorder="1"/>
    <xf numFmtId="0" fontId="18" fillId="2" borderId="19" xfId="0" applyFont="1" applyFill="1" applyBorder="1" applyAlignment="1">
      <alignment horizontal="center" vertical="center" textRotation="180"/>
    </xf>
    <xf numFmtId="0" fontId="0" fillId="15" borderId="0" xfId="0" applyFill="1"/>
    <xf numFmtId="0" fontId="0" fillId="16" borderId="0" xfId="0" applyFill="1"/>
    <xf numFmtId="0" fontId="7" fillId="16" borderId="0" xfId="0" applyFont="1" applyFill="1" applyAlignment="1">
      <alignment horizontal="center"/>
    </xf>
    <xf numFmtId="0" fontId="7" fillId="16" borderId="0" xfId="0" applyFont="1" applyFill="1"/>
    <xf numFmtId="0" fontId="94" fillId="5" borderId="3" xfId="6" applyFill="1" applyBorder="1" applyAlignment="1" applyProtection="1">
      <alignment vertical="center"/>
      <protection hidden="1"/>
    </xf>
    <xf numFmtId="0" fontId="94" fillId="5" borderId="20" xfId="6" applyFill="1" applyBorder="1" applyAlignment="1" applyProtection="1">
      <alignment vertical="center"/>
      <protection hidden="1"/>
    </xf>
    <xf numFmtId="0" fontId="94" fillId="2" borderId="0" xfId="4" applyFill="1"/>
    <xf numFmtId="165" fontId="94" fillId="2" borderId="0" xfId="4" applyNumberFormat="1" applyFill="1"/>
    <xf numFmtId="0" fontId="95" fillId="2" borderId="21" xfId="9" applyFill="1" applyBorder="1"/>
    <xf numFmtId="0" fontId="95" fillId="2" borderId="22" xfId="9" applyFill="1" applyBorder="1"/>
    <xf numFmtId="0" fontId="95" fillId="2" borderId="23" xfId="9" applyFill="1" applyBorder="1"/>
    <xf numFmtId="0" fontId="95" fillId="2" borderId="24" xfId="9" applyFill="1" applyBorder="1"/>
    <xf numFmtId="0" fontId="95" fillId="2" borderId="0" xfId="9" applyFill="1" applyBorder="1"/>
    <xf numFmtId="0" fontId="95" fillId="2" borderId="5" xfId="9" applyFill="1" applyBorder="1"/>
    <xf numFmtId="0" fontId="32" fillId="2" borderId="0" xfId="18" applyFill="1"/>
    <xf numFmtId="0" fontId="59" fillId="2" borderId="0" xfId="9" applyFont="1" applyFill="1" applyBorder="1"/>
    <xf numFmtId="0" fontId="59" fillId="2" borderId="0" xfId="9" applyFont="1" applyFill="1" applyBorder="1" applyAlignment="1">
      <alignment horizontal="left"/>
    </xf>
    <xf numFmtId="0" fontId="62" fillId="2" borderId="0" xfId="9" applyFont="1" applyFill="1" applyBorder="1"/>
    <xf numFmtId="0" fontId="95" fillId="2" borderId="25" xfId="9" applyFill="1" applyBorder="1"/>
    <xf numFmtId="0" fontId="95" fillId="2" borderId="2" xfId="9" applyFill="1" applyBorder="1"/>
    <xf numFmtId="0" fontId="95" fillId="2" borderId="26" xfId="9" applyFill="1" applyBorder="1"/>
    <xf numFmtId="0" fontId="72" fillId="8" borderId="7" xfId="0" applyFont="1" applyFill="1" applyBorder="1" applyAlignment="1" applyProtection="1">
      <alignment horizontal="center"/>
      <protection locked="0"/>
    </xf>
    <xf numFmtId="164" fontId="72" fillId="8" borderId="7" xfId="0" applyNumberFormat="1" applyFont="1" applyFill="1" applyBorder="1" applyProtection="1">
      <protection locked="0"/>
    </xf>
    <xf numFmtId="0" fontId="73" fillId="11" borderId="3" xfId="0" applyFont="1" applyFill="1" applyBorder="1" applyAlignment="1">
      <alignment vertical="center"/>
    </xf>
    <xf numFmtId="0" fontId="73" fillId="11" borderId="3" xfId="0" applyFont="1" applyFill="1" applyBorder="1" applyAlignment="1">
      <alignment horizontal="center" vertical="center"/>
    </xf>
    <xf numFmtId="0" fontId="73" fillId="11" borderId="3" xfId="0" applyFont="1" applyFill="1" applyBorder="1" applyAlignment="1" applyProtection="1">
      <alignment horizontal="center" vertical="center"/>
      <protection hidden="1"/>
    </xf>
    <xf numFmtId="0" fontId="70" fillId="4" borderId="3" xfId="0" quotePrefix="1" applyFont="1" applyFill="1" applyBorder="1" applyProtection="1">
      <protection hidden="1"/>
    </xf>
    <xf numFmtId="0" fontId="70" fillId="0" borderId="3" xfId="0" applyFont="1" applyBorder="1" applyProtection="1">
      <protection hidden="1"/>
    </xf>
    <xf numFmtId="9" fontId="23" fillId="8" borderId="0" xfId="0" applyNumberFormat="1" applyFont="1" applyFill="1" applyAlignment="1" applyProtection="1">
      <alignment horizontal="center" vertical="center"/>
      <protection locked="0" hidden="1"/>
    </xf>
    <xf numFmtId="10" fontId="67" fillId="8" borderId="3" xfId="6" applyNumberFormat="1" applyFont="1" applyFill="1" applyBorder="1" applyAlignment="1" applyProtection="1">
      <alignment horizontal="center" vertical="center"/>
      <protection locked="0" hidden="1"/>
    </xf>
    <xf numFmtId="10" fontId="67" fillId="8" borderId="20" xfId="6" applyNumberFormat="1" applyFont="1" applyFill="1" applyBorder="1" applyAlignment="1" applyProtection="1">
      <alignment horizontal="center" vertical="center"/>
      <protection locked="0" hidden="1"/>
    </xf>
    <xf numFmtId="172" fontId="64" fillId="25" borderId="20" xfId="7" applyNumberFormat="1" applyFont="1" applyBorder="1" applyAlignment="1" applyProtection="1">
      <alignment horizontal="center" vertical="center"/>
      <protection hidden="1"/>
    </xf>
    <xf numFmtId="0" fontId="74" fillId="2" borderId="0" xfId="9" applyFont="1" applyFill="1" applyBorder="1" applyAlignment="1">
      <alignment horizontal="center" vertical="center"/>
    </xf>
    <xf numFmtId="0" fontId="75" fillId="0" borderId="57" xfId="23" applyFont="1" applyAlignment="1">
      <alignment horizontal="right" vertical="center"/>
    </xf>
    <xf numFmtId="171" fontId="76" fillId="0" borderId="3" xfId="0" applyNumberFormat="1" applyFont="1" applyBorder="1" applyAlignment="1" applyProtection="1">
      <alignment horizontal="center" vertical="center"/>
      <protection locked="0"/>
    </xf>
    <xf numFmtId="10" fontId="76" fillId="0" borderId="3" xfId="0" applyNumberFormat="1" applyFont="1" applyBorder="1" applyAlignment="1" applyProtection="1">
      <alignment horizontal="center" vertical="center"/>
      <protection locked="0"/>
    </xf>
    <xf numFmtId="0" fontId="94" fillId="21" borderId="15" xfId="3" applyNumberFormat="1" applyBorder="1" applyAlignment="1" applyProtection="1">
      <protection hidden="1"/>
    </xf>
    <xf numFmtId="0" fontId="77" fillId="23" borderId="3" xfId="5" applyNumberFormat="1" applyFont="1" applyBorder="1" applyAlignment="1" applyProtection="1">
      <alignment horizontal="center" vertical="center"/>
      <protection hidden="1"/>
    </xf>
    <xf numFmtId="0" fontId="78" fillId="21" borderId="3" xfId="3" applyFont="1" applyBorder="1" applyAlignment="1" applyProtection="1">
      <alignment horizontal="center" vertical="center"/>
      <protection hidden="1"/>
    </xf>
    <xf numFmtId="0" fontId="79" fillId="21" borderId="27" xfId="3" applyFont="1" applyBorder="1" applyAlignment="1" applyProtection="1">
      <alignment horizontal="center"/>
      <protection hidden="1"/>
    </xf>
    <xf numFmtId="0" fontId="95" fillId="25" borderId="15" xfId="7" applyBorder="1" applyAlignment="1" applyProtection="1">
      <alignment horizontal="center" vertical="center"/>
      <protection hidden="1"/>
    </xf>
    <xf numFmtId="0" fontId="95" fillId="25" borderId="27" xfId="7" applyBorder="1" applyAlignment="1" applyProtection="1">
      <alignment horizontal="right" vertical="center"/>
      <protection hidden="1"/>
    </xf>
    <xf numFmtId="10" fontId="76" fillId="15" borderId="3" xfId="0" applyNumberFormat="1" applyFont="1" applyFill="1" applyBorder="1" applyAlignment="1" applyProtection="1">
      <alignment horizontal="center" vertical="center"/>
      <protection hidden="1"/>
    </xf>
    <xf numFmtId="164" fontId="80" fillId="17" borderId="3" xfId="0" applyNumberFormat="1" applyFont="1" applyFill="1" applyBorder="1" applyAlignment="1" applyProtection="1">
      <alignment horizontal="center" vertical="center"/>
      <protection hidden="1"/>
    </xf>
    <xf numFmtId="164" fontId="80" fillId="15" borderId="3" xfId="0" applyNumberFormat="1" applyFont="1" applyFill="1" applyBorder="1" applyAlignment="1" applyProtection="1">
      <alignment horizontal="center" vertical="center"/>
      <protection hidden="1"/>
    </xf>
    <xf numFmtId="164" fontId="80" fillId="15" borderId="15" xfId="0" applyNumberFormat="1" applyFont="1" applyFill="1" applyBorder="1" applyAlignment="1" applyProtection="1">
      <alignment horizontal="center" vertical="center"/>
      <protection hidden="1"/>
    </xf>
    <xf numFmtId="0" fontId="80" fillId="0" borderId="3" xfId="0" applyFont="1" applyBorder="1" applyAlignment="1" applyProtection="1">
      <alignment horizontal="center" vertical="center"/>
      <protection hidden="1"/>
    </xf>
    <xf numFmtId="0" fontId="81" fillId="21" borderId="3" xfId="3" applyFont="1" applyBorder="1" applyAlignment="1" applyProtection="1">
      <alignment horizontal="center" vertical="center"/>
      <protection hidden="1"/>
    </xf>
    <xf numFmtId="0" fontId="82" fillId="2" borderId="0" xfId="0" applyFont="1" applyFill="1"/>
    <xf numFmtId="0" fontId="94" fillId="19" borderId="7" xfId="1" applyBorder="1" applyAlignment="1">
      <alignment horizontal="center"/>
    </xf>
    <xf numFmtId="0" fontId="45" fillId="9" borderId="6" xfId="19" applyFont="1" applyFill="1" applyBorder="1" applyAlignment="1">
      <alignment horizontal="left" vertical="center" wrapText="1"/>
    </xf>
    <xf numFmtId="0" fontId="45" fillId="9" borderId="6" xfId="19" applyFont="1" applyFill="1" applyBorder="1" applyAlignment="1">
      <alignment horizontal="left" vertical="center"/>
    </xf>
    <xf numFmtId="0" fontId="45" fillId="9" borderId="18" xfId="19" applyFont="1" applyFill="1" applyBorder="1" applyAlignment="1">
      <alignment horizontal="left" vertical="center"/>
    </xf>
    <xf numFmtId="0" fontId="45" fillId="9" borderId="7" xfId="19" applyFont="1" applyFill="1" applyBorder="1" applyAlignment="1">
      <alignment horizontal="left" vertical="center" wrapText="1"/>
    </xf>
    <xf numFmtId="10" fontId="45" fillId="8" borderId="6" xfId="22" applyNumberFormat="1" applyFont="1" applyFill="1" applyBorder="1" applyAlignment="1" applyProtection="1">
      <alignment horizontal="center" vertical="center"/>
      <protection locked="0"/>
    </xf>
    <xf numFmtId="10" fontId="45" fillId="8" borderId="18" xfId="22" applyNumberFormat="1" applyFont="1" applyFill="1" applyBorder="1" applyAlignment="1" applyProtection="1">
      <alignment horizontal="center" vertical="center"/>
      <protection locked="0"/>
    </xf>
    <xf numFmtId="10" fontId="45" fillId="8" borderId="7" xfId="22" applyNumberFormat="1" applyFont="1" applyFill="1" applyBorder="1" applyAlignment="1" applyProtection="1">
      <alignment horizontal="center" vertical="center"/>
      <protection locked="0"/>
    </xf>
    <xf numFmtId="172" fontId="45" fillId="8" borderId="6" xfId="17" applyNumberFormat="1" applyFont="1" applyFill="1" applyBorder="1" applyAlignment="1" applyProtection="1">
      <alignment horizontal="center" vertical="center"/>
      <protection locked="0"/>
    </xf>
    <xf numFmtId="172" fontId="66" fillId="8" borderId="3" xfId="7" applyNumberFormat="1" applyFont="1" applyFill="1" applyBorder="1" applyAlignment="1" applyProtection="1">
      <alignment horizontal="center" vertical="center"/>
      <protection locked="0"/>
    </xf>
    <xf numFmtId="0" fontId="99" fillId="2" borderId="0" xfId="0" applyFont="1" applyFill="1" applyAlignment="1">
      <alignment horizontal="left"/>
    </xf>
    <xf numFmtId="172" fontId="12" fillId="3" borderId="3" xfId="0" applyNumberFormat="1" applyFont="1" applyFill="1" applyBorder="1" applyAlignment="1" applyProtection="1">
      <alignment horizontal="center"/>
      <protection hidden="1"/>
    </xf>
    <xf numFmtId="172" fontId="12" fillId="3" borderId="3" xfId="0" applyNumberFormat="1" applyFont="1" applyFill="1" applyBorder="1" applyProtection="1">
      <protection hidden="1"/>
    </xf>
    <xf numFmtId="172" fontId="12" fillId="3" borderId="16" xfId="0" applyNumberFormat="1" applyFont="1" applyFill="1" applyBorder="1" applyProtection="1">
      <protection hidden="1"/>
    </xf>
    <xf numFmtId="172" fontId="17" fillId="4" borderId="3" xfId="0" applyNumberFormat="1" applyFont="1" applyFill="1" applyBorder="1" applyProtection="1">
      <protection hidden="1"/>
    </xf>
    <xf numFmtId="172" fontId="27" fillId="4" borderId="3" xfId="0" applyNumberFormat="1" applyFont="1" applyFill="1" applyBorder="1" applyAlignment="1" applyProtection="1">
      <alignment horizontal="center"/>
      <protection hidden="1"/>
    </xf>
    <xf numFmtId="0" fontId="0" fillId="2" borderId="58" xfId="0" applyFill="1" applyBorder="1"/>
    <xf numFmtId="0" fontId="0" fillId="2" borderId="59" xfId="0" applyFill="1" applyBorder="1"/>
    <xf numFmtId="0" fontId="92" fillId="2" borderId="60" xfId="0" applyFont="1" applyFill="1" applyBorder="1"/>
    <xf numFmtId="0" fontId="93" fillId="2" borderId="0" xfId="0" applyFont="1" applyFill="1"/>
    <xf numFmtId="0" fontId="92" fillId="2" borderId="61" xfId="0" applyFont="1" applyFill="1" applyBorder="1"/>
    <xf numFmtId="0" fontId="93" fillId="2" borderId="62" xfId="0" applyFont="1" applyFill="1" applyBorder="1"/>
    <xf numFmtId="0" fontId="100" fillId="2" borderId="0" xfId="0" applyFont="1" applyFill="1"/>
    <xf numFmtId="0" fontId="50" fillId="14" borderId="1" xfId="10" applyFont="1" applyFill="1" applyBorder="1" applyAlignment="1">
      <alignment horizontal="center" vertical="center" wrapText="1"/>
    </xf>
    <xf numFmtId="0" fontId="32" fillId="5" borderId="0" xfId="19" applyFont="1" applyFill="1"/>
    <xf numFmtId="165" fontId="37" fillId="8" borderId="7" xfId="15" applyNumberFormat="1" applyFont="1" applyFill="1" applyBorder="1" applyAlignment="1" applyProtection="1">
      <alignment vertical="center"/>
      <protection locked="0"/>
    </xf>
    <xf numFmtId="168" fontId="37" fillId="8" borderId="7" xfId="15" applyNumberFormat="1" applyFont="1" applyFill="1" applyBorder="1" applyAlignment="1" applyProtection="1">
      <alignment vertical="center"/>
      <protection locked="0"/>
    </xf>
    <xf numFmtId="0" fontId="0" fillId="34" borderId="0" xfId="0" applyFill="1"/>
    <xf numFmtId="0" fontId="71" fillId="34" borderId="7" xfId="0" applyFont="1" applyFill="1" applyBorder="1"/>
    <xf numFmtId="0" fontId="71" fillId="34" borderId="7" xfId="0" applyFont="1" applyFill="1" applyBorder="1" applyAlignment="1">
      <alignment horizontal="center"/>
    </xf>
    <xf numFmtId="0" fontId="71" fillId="34" borderId="0" xfId="0" applyFont="1" applyFill="1" applyAlignment="1">
      <alignment horizontal="center"/>
    </xf>
    <xf numFmtId="0" fontId="103" fillId="35" borderId="0" xfId="0" applyFont="1" applyFill="1" applyAlignment="1">
      <alignment horizontal="center" vertical="center"/>
    </xf>
    <xf numFmtId="0" fontId="104" fillId="35" borderId="0" xfId="0" applyFont="1" applyFill="1"/>
    <xf numFmtId="0" fontId="105" fillId="35" borderId="0" xfId="0" applyFont="1" applyFill="1" applyAlignment="1">
      <alignment horizontal="center" vertical="center" textRotation="180"/>
    </xf>
    <xf numFmtId="0" fontId="106" fillId="35" borderId="0" xfId="0" applyFont="1" applyFill="1" applyAlignment="1">
      <alignment horizontal="center" vertical="center" textRotation="180"/>
    </xf>
    <xf numFmtId="0" fontId="107" fillId="35" borderId="0" xfId="0" applyFont="1" applyFill="1" applyAlignment="1">
      <alignment vertical="center"/>
    </xf>
    <xf numFmtId="0" fontId="108" fillId="35" borderId="0" xfId="0" applyFont="1" applyFill="1" applyAlignment="1">
      <alignment horizontal="center" vertical="center"/>
    </xf>
    <xf numFmtId="0" fontId="104" fillId="35" borderId="0" xfId="0" applyFont="1" applyFill="1" applyAlignment="1">
      <alignment vertical="center"/>
    </xf>
    <xf numFmtId="167" fontId="109" fillId="35" borderId="0" xfId="16" applyFont="1" applyFill="1" applyBorder="1" applyAlignment="1">
      <alignment horizontal="center" vertical="center"/>
    </xf>
    <xf numFmtId="0" fontId="109" fillId="35" borderId="0" xfId="0" applyFont="1" applyFill="1" applyAlignment="1">
      <alignment horizontal="center" vertical="center" textRotation="180"/>
    </xf>
    <xf numFmtId="166" fontId="109" fillId="35" borderId="0" xfId="16" applyNumberFormat="1" applyFont="1" applyFill="1" applyBorder="1" applyAlignment="1">
      <alignment horizontal="center" vertical="center"/>
    </xf>
    <xf numFmtId="0" fontId="110" fillId="35" borderId="0" xfId="0" applyFont="1" applyFill="1"/>
    <xf numFmtId="0" fontId="111" fillId="35" borderId="3" xfId="0" applyFont="1" applyFill="1" applyBorder="1" applyAlignment="1" applyProtection="1">
      <alignment vertical="center"/>
      <protection hidden="1"/>
    </xf>
    <xf numFmtId="164" fontId="113" fillId="35" borderId="3" xfId="0" applyNumberFormat="1" applyFont="1" applyFill="1" applyBorder="1" applyAlignment="1" applyProtection="1">
      <alignment horizontal="center" vertical="center"/>
      <protection locked="0"/>
    </xf>
    <xf numFmtId="165" fontId="116" fillId="8" borderId="7" xfId="15" applyNumberFormat="1" applyFont="1" applyFill="1" applyBorder="1" applyAlignment="1" applyProtection="1">
      <alignment vertical="center"/>
      <protection locked="0"/>
    </xf>
    <xf numFmtId="168" fontId="116" fillId="8" borderId="7" xfId="15" applyNumberFormat="1" applyFont="1" applyFill="1" applyBorder="1" applyAlignment="1" applyProtection="1">
      <alignment vertical="center"/>
      <protection locked="0"/>
    </xf>
    <xf numFmtId="0" fontId="61" fillId="2" borderId="2" xfId="7" applyFont="1" applyFill="1" applyBorder="1" applyAlignment="1">
      <alignment horizontal="center"/>
    </xf>
    <xf numFmtId="0" fontId="115" fillId="36" borderId="60" xfId="0" applyFont="1" applyFill="1" applyBorder="1" applyAlignment="1">
      <alignment horizontal="center" vertical="center"/>
    </xf>
    <xf numFmtId="0" fontId="115" fillId="36" borderId="0" xfId="0" applyFont="1" applyFill="1" applyAlignment="1">
      <alignment horizontal="center" vertical="center"/>
    </xf>
    <xf numFmtId="0" fontId="115" fillId="36" borderId="58" xfId="0" applyFont="1" applyFill="1" applyBorder="1" applyAlignment="1">
      <alignment horizontal="center" vertical="center"/>
    </xf>
    <xf numFmtId="0" fontId="71" fillId="34" borderId="7" xfId="0" applyFont="1" applyFill="1" applyBorder="1"/>
    <xf numFmtId="0" fontId="84" fillId="34" borderId="28" xfId="0" applyFont="1" applyFill="1" applyBorder="1" applyAlignment="1">
      <alignment horizontal="center" vertical="center"/>
    </xf>
    <xf numFmtId="0" fontId="84" fillId="34" borderId="29" xfId="0" applyFont="1" applyFill="1" applyBorder="1" applyAlignment="1">
      <alignment horizontal="center" vertical="center"/>
    </xf>
    <xf numFmtId="0" fontId="84" fillId="34" borderId="30" xfId="0" applyFont="1" applyFill="1" applyBorder="1" applyAlignment="1">
      <alignment horizontal="center" vertical="center"/>
    </xf>
    <xf numFmtId="0" fontId="84" fillId="34" borderId="31" xfId="0" applyFont="1" applyFill="1" applyBorder="1" applyAlignment="1">
      <alignment horizontal="center" vertical="center"/>
    </xf>
    <xf numFmtId="0" fontId="84" fillId="34" borderId="32" xfId="0" applyFont="1" applyFill="1" applyBorder="1" applyAlignment="1">
      <alignment horizontal="center" vertical="center"/>
    </xf>
    <xf numFmtId="0" fontId="84" fillId="34" borderId="33" xfId="0" applyFont="1" applyFill="1" applyBorder="1" applyAlignment="1">
      <alignment horizontal="center" vertical="center"/>
    </xf>
    <xf numFmtId="0" fontId="72" fillId="8" borderId="34" xfId="0" applyFont="1" applyFill="1" applyBorder="1" applyProtection="1">
      <protection locked="0"/>
    </xf>
    <xf numFmtId="0" fontId="72" fillId="8" borderId="35" xfId="0" applyFont="1" applyFill="1" applyBorder="1" applyProtection="1">
      <protection locked="0"/>
    </xf>
    <xf numFmtId="0" fontId="83" fillId="8" borderId="34" xfId="0" applyFont="1" applyFill="1" applyBorder="1" applyProtection="1">
      <protection locked="0"/>
    </xf>
    <xf numFmtId="0" fontId="83" fillId="8" borderId="35" xfId="0" applyFont="1" applyFill="1" applyBorder="1" applyProtection="1">
      <protection locked="0"/>
    </xf>
    <xf numFmtId="0" fontId="80" fillId="8" borderId="34" xfId="0" applyFont="1" applyFill="1" applyBorder="1" applyProtection="1">
      <protection locked="0"/>
    </xf>
    <xf numFmtId="0" fontId="80" fillId="8" borderId="35" xfId="0" applyFont="1" applyFill="1" applyBorder="1" applyProtection="1">
      <protection locked="0"/>
    </xf>
    <xf numFmtId="0" fontId="85" fillId="0" borderId="36" xfId="23" applyFont="1" applyBorder="1" applyAlignment="1">
      <alignment horizontal="left" vertical="center"/>
    </xf>
    <xf numFmtId="0" fontId="94" fillId="8" borderId="0" xfId="5" applyFill="1" applyAlignment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/>
      <protection hidden="1"/>
    </xf>
    <xf numFmtId="3" fontId="73" fillId="11" borderId="16" xfId="0" applyNumberFormat="1" applyFont="1" applyFill="1" applyBorder="1" applyAlignment="1" applyProtection="1">
      <alignment horizontal="center"/>
      <protection hidden="1"/>
    </xf>
    <xf numFmtId="3" fontId="73" fillId="18" borderId="15" xfId="0" applyNumberFormat="1" applyFont="1" applyFill="1" applyBorder="1" applyAlignment="1" applyProtection="1">
      <alignment horizontal="center"/>
      <protection hidden="1"/>
    </xf>
    <xf numFmtId="0" fontId="86" fillId="18" borderId="16" xfId="0" applyFont="1" applyFill="1" applyBorder="1" applyAlignment="1" applyProtection="1">
      <alignment horizontal="center"/>
      <protection hidden="1"/>
    </xf>
    <xf numFmtId="168" fontId="69" fillId="18" borderId="15" xfId="0" applyNumberFormat="1" applyFont="1" applyFill="1" applyBorder="1" applyProtection="1">
      <protection hidden="1"/>
    </xf>
    <xf numFmtId="0" fontId="87" fillId="18" borderId="16" xfId="0" applyFont="1" applyFill="1" applyBorder="1"/>
    <xf numFmtId="168" fontId="69" fillId="18" borderId="15" xfId="0" applyNumberFormat="1" applyFont="1" applyFill="1" applyBorder="1" applyProtection="1">
      <protection locked="0"/>
    </xf>
    <xf numFmtId="0" fontId="87" fillId="18" borderId="16" xfId="0" applyFont="1" applyFill="1" applyBorder="1" applyProtection="1">
      <protection locked="0"/>
    </xf>
    <xf numFmtId="164" fontId="80" fillId="15" borderId="15" xfId="0" applyNumberFormat="1" applyFont="1" applyFill="1" applyBorder="1" applyProtection="1">
      <protection hidden="1"/>
    </xf>
    <xf numFmtId="164" fontId="80" fillId="15" borderId="27" xfId="0" applyNumberFormat="1" applyFont="1" applyFill="1" applyBorder="1" applyProtection="1">
      <protection hidden="1"/>
    </xf>
    <xf numFmtId="164" fontId="80" fillId="15" borderId="16" xfId="0" applyNumberFormat="1" applyFont="1" applyFill="1" applyBorder="1" applyProtection="1">
      <protection hidden="1"/>
    </xf>
    <xf numFmtId="3" fontId="88" fillId="15" borderId="15" xfId="0" applyNumberFormat="1" applyFont="1" applyFill="1" applyBorder="1" applyAlignment="1" applyProtection="1">
      <alignment vertical="center"/>
      <protection hidden="1"/>
    </xf>
    <xf numFmtId="3" fontId="88" fillId="15" borderId="27" xfId="0" applyNumberFormat="1" applyFont="1" applyFill="1" applyBorder="1" applyAlignment="1" applyProtection="1">
      <alignment vertical="center"/>
      <protection hidden="1"/>
    </xf>
    <xf numFmtId="3" fontId="88" fillId="15" borderId="16" xfId="0" applyNumberFormat="1" applyFont="1" applyFill="1" applyBorder="1" applyAlignment="1" applyProtection="1">
      <alignment vertical="center"/>
      <protection hidden="1"/>
    </xf>
    <xf numFmtId="0" fontId="94" fillId="21" borderId="37" xfId="3" applyBorder="1" applyAlignment="1" applyProtection="1">
      <alignment horizontal="center"/>
      <protection hidden="1"/>
    </xf>
    <xf numFmtId="0" fontId="94" fillId="21" borderId="38" xfId="3" applyBorder="1" applyAlignment="1" applyProtection="1">
      <alignment horizontal="center"/>
      <protection hidden="1"/>
    </xf>
    <xf numFmtId="0" fontId="69" fillId="0" borderId="15" xfId="0" applyFont="1" applyBorder="1" applyProtection="1">
      <protection hidden="1"/>
    </xf>
    <xf numFmtId="0" fontId="87" fillId="0" borderId="27" xfId="0" applyFont="1" applyBorder="1" applyProtection="1">
      <protection hidden="1"/>
    </xf>
    <xf numFmtId="0" fontId="87" fillId="0" borderId="16" xfId="0" applyFont="1" applyBorder="1" applyProtection="1">
      <protection hidden="1"/>
    </xf>
    <xf numFmtId="0" fontId="16" fillId="0" borderId="15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89" fillId="25" borderId="39" xfId="7" applyNumberFormat="1" applyFont="1" applyBorder="1" applyAlignment="1" applyProtection="1">
      <alignment horizontal="center" vertical="center"/>
      <protection hidden="1"/>
    </xf>
    <xf numFmtId="0" fontId="89" fillId="25" borderId="40" xfId="7" applyNumberFormat="1" applyFont="1" applyBorder="1" applyAlignment="1" applyProtection="1">
      <alignment horizontal="center" vertical="center"/>
      <protection hidden="1"/>
    </xf>
    <xf numFmtId="0" fontId="64" fillId="25" borderId="27" xfId="7" applyFont="1" applyBorder="1" applyAlignment="1" applyProtection="1">
      <alignment vertical="center"/>
      <protection hidden="1"/>
    </xf>
    <xf numFmtId="0" fontId="64" fillId="25" borderId="16" xfId="7" applyFont="1" applyBorder="1" applyAlignment="1" applyProtection="1">
      <alignment vertical="center"/>
      <protection hidden="1"/>
    </xf>
    <xf numFmtId="0" fontId="64" fillId="29" borderId="0" xfId="12" applyFont="1" applyAlignment="1" applyProtection="1">
      <alignment horizontal="center" vertical="center"/>
      <protection hidden="1"/>
    </xf>
    <xf numFmtId="0" fontId="69" fillId="0" borderId="15" xfId="0" applyFont="1" applyBorder="1" applyAlignment="1" applyProtection="1">
      <alignment vertical="center"/>
      <protection hidden="1"/>
    </xf>
    <xf numFmtId="0" fontId="87" fillId="0" borderId="27" xfId="0" applyFont="1" applyBorder="1" applyAlignment="1" applyProtection="1">
      <alignment vertical="center"/>
      <protection hidden="1"/>
    </xf>
    <xf numFmtId="0" fontId="87" fillId="0" borderId="16" xfId="0" applyFont="1" applyBorder="1" applyAlignment="1" applyProtection="1">
      <alignment vertical="center"/>
      <protection hidden="1"/>
    </xf>
    <xf numFmtId="0" fontId="73" fillId="0" borderId="15" xfId="0" applyFont="1" applyBorder="1" applyAlignment="1" applyProtection="1">
      <alignment vertical="center"/>
      <protection hidden="1"/>
    </xf>
    <xf numFmtId="0" fontId="16" fillId="12" borderId="15" xfId="0" applyFont="1" applyFill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16" xfId="0" applyBorder="1" applyProtection="1">
      <protection hidden="1"/>
    </xf>
    <xf numFmtId="0" fontId="94" fillId="21" borderId="15" xfId="3" applyNumberFormat="1" applyBorder="1" applyAlignment="1" applyProtection="1"/>
    <xf numFmtId="0" fontId="94" fillId="21" borderId="27" xfId="3" applyBorder="1" applyAlignment="1"/>
    <xf numFmtId="0" fontId="94" fillId="21" borderId="16" xfId="3" applyBorder="1" applyAlignment="1"/>
    <xf numFmtId="0" fontId="88" fillId="12" borderId="15" xfId="0" applyFont="1" applyFill="1" applyBorder="1" applyProtection="1">
      <protection hidden="1"/>
    </xf>
    <xf numFmtId="0" fontId="90" fillId="12" borderId="27" xfId="0" applyFont="1" applyFill="1" applyBorder="1" applyProtection="1">
      <protection hidden="1"/>
    </xf>
    <xf numFmtId="0" fontId="90" fillId="12" borderId="16" xfId="0" applyFont="1" applyFill="1" applyBorder="1" applyProtection="1">
      <protection hidden="1"/>
    </xf>
    <xf numFmtId="0" fontId="64" fillId="25" borderId="15" xfId="7" applyNumberFormat="1" applyFont="1" applyBorder="1" applyAlignment="1" applyProtection="1">
      <alignment horizontal="center"/>
      <protection hidden="1"/>
    </xf>
    <xf numFmtId="0" fontId="64" fillId="25" borderId="27" xfId="7" applyFont="1" applyBorder="1" applyAlignment="1" applyProtection="1">
      <alignment horizontal="center"/>
      <protection hidden="1"/>
    </xf>
    <xf numFmtId="0" fontId="64" fillId="25" borderId="16" xfId="7" applyFont="1" applyBorder="1" applyAlignment="1" applyProtection="1">
      <alignment horizontal="center"/>
      <protection hidden="1"/>
    </xf>
    <xf numFmtId="0" fontId="56" fillId="0" borderId="29" xfId="19" applyFont="1" applyBorder="1" applyAlignment="1">
      <alignment horizontal="center" vertical="center" wrapText="1"/>
    </xf>
    <xf numFmtId="0" fontId="37" fillId="10" borderId="7" xfId="15" applyFont="1" applyFill="1" applyBorder="1" applyAlignment="1">
      <alignment horizontal="center" vertical="center"/>
    </xf>
    <xf numFmtId="0" fontId="36" fillId="7" borderId="42" xfId="19" applyFont="1" applyFill="1" applyBorder="1" applyAlignment="1">
      <alignment horizontal="center" vertical="center"/>
    </xf>
    <xf numFmtId="0" fontId="63" fillId="9" borderId="43" xfId="19" applyFont="1" applyFill="1" applyBorder="1" applyAlignment="1">
      <alignment horizontal="center" vertical="center" wrapText="1"/>
    </xf>
    <xf numFmtId="0" fontId="63" fillId="9" borderId="44" xfId="19" applyFont="1" applyFill="1" applyBorder="1" applyAlignment="1">
      <alignment horizontal="center" vertical="center" wrapText="1"/>
    </xf>
    <xf numFmtId="0" fontId="63" fillId="9" borderId="45" xfId="19" applyFont="1" applyFill="1" applyBorder="1" applyAlignment="1">
      <alignment horizontal="center" vertical="center" wrapText="1"/>
    </xf>
    <xf numFmtId="0" fontId="33" fillId="0" borderId="29" xfId="19" applyBorder="1" applyAlignment="1">
      <alignment horizontal="center" vertical="center" wrapText="1"/>
    </xf>
    <xf numFmtId="0" fontId="31" fillId="5" borderId="0" xfId="19" applyFont="1" applyFill="1"/>
    <xf numFmtId="0" fontId="36" fillId="7" borderId="34" xfId="19" applyFont="1" applyFill="1" applyBorder="1" applyAlignment="1">
      <alignment horizontal="center" vertical="center"/>
    </xf>
    <xf numFmtId="0" fontId="36" fillId="7" borderId="41" xfId="19" applyFont="1" applyFill="1" applyBorder="1" applyAlignment="1">
      <alignment horizontal="center" vertical="center"/>
    </xf>
    <xf numFmtId="0" fontId="114" fillId="0" borderId="29" xfId="19" applyFont="1" applyBorder="1" applyAlignment="1">
      <alignment horizontal="left" vertical="center" wrapText="1"/>
    </xf>
    <xf numFmtId="0" fontId="30" fillId="14" borderId="7" xfId="15" applyFont="1" applyFill="1" applyBorder="1" applyAlignment="1">
      <alignment horizontal="center" vertical="center"/>
    </xf>
    <xf numFmtId="0" fontId="98" fillId="8" borderId="57" xfId="23" applyFill="1" applyAlignment="1" applyProtection="1">
      <alignment horizontal="center" vertical="center"/>
      <protection hidden="1"/>
    </xf>
    <xf numFmtId="0" fontId="98" fillId="8" borderId="57" xfId="23" applyFill="1" applyAlignment="1">
      <alignment horizontal="center" vertical="center"/>
    </xf>
    <xf numFmtId="0" fontId="64" fillId="31" borderId="46" xfId="14" applyFont="1" applyBorder="1" applyAlignment="1">
      <alignment horizontal="center" vertical="center" textRotation="180"/>
    </xf>
    <xf numFmtId="0" fontId="64" fillId="31" borderId="47" xfId="14" applyFont="1" applyBorder="1" applyAlignment="1">
      <alignment horizontal="center" vertical="center" textRotation="180"/>
    </xf>
    <xf numFmtId="0" fontId="64" fillId="31" borderId="48" xfId="14" applyFont="1" applyBorder="1" applyAlignment="1">
      <alignment horizontal="center" vertical="center" textRotation="180"/>
    </xf>
    <xf numFmtId="0" fontId="24" fillId="12" borderId="39" xfId="0" applyFont="1" applyFill="1" applyBorder="1" applyAlignment="1">
      <alignment horizontal="center" vertical="center" textRotation="180"/>
    </xf>
    <xf numFmtId="0" fontId="24" fillId="0" borderId="49" xfId="0" applyFont="1" applyBorder="1" applyAlignment="1">
      <alignment horizontal="center" vertical="center" textRotation="180"/>
    </xf>
    <xf numFmtId="0" fontId="24" fillId="0" borderId="40" xfId="0" applyFont="1" applyBorder="1" applyAlignment="1">
      <alignment horizontal="center" vertical="center" textRotation="180"/>
    </xf>
    <xf numFmtId="0" fontId="64" fillId="31" borderId="39" xfId="14" applyFont="1" applyBorder="1" applyAlignment="1">
      <alignment horizontal="center" vertical="center" textRotation="180"/>
    </xf>
    <xf numFmtId="0" fontId="64" fillId="31" borderId="49" xfId="14" applyFont="1" applyBorder="1" applyAlignment="1">
      <alignment horizontal="center" vertical="center" textRotation="180"/>
    </xf>
    <xf numFmtId="0" fontId="64" fillId="31" borderId="49" xfId="14" applyFont="1" applyBorder="1" applyAlignment="1">
      <alignment horizontal="center" vertical="center"/>
    </xf>
    <xf numFmtId="0" fontId="64" fillId="31" borderId="40" xfId="14" applyFont="1" applyBorder="1" applyAlignment="1">
      <alignment horizontal="center" vertical="center"/>
    </xf>
    <xf numFmtId="0" fontId="14" fillId="0" borderId="15" xfId="0" applyFont="1" applyBorder="1" applyAlignment="1" applyProtection="1">
      <alignment horizontal="center"/>
      <protection hidden="1"/>
    </xf>
    <xf numFmtId="0" fontId="14" fillId="0" borderId="16" xfId="0" applyFont="1" applyBorder="1" applyAlignment="1" applyProtection="1">
      <alignment horizontal="center"/>
      <protection hidden="1"/>
    </xf>
    <xf numFmtId="0" fontId="59" fillId="10" borderId="1" xfId="1" applyFont="1" applyFill="1" applyBorder="1" applyAlignment="1">
      <alignment horizontal="center" vertical="center"/>
    </xf>
    <xf numFmtId="0" fontId="59" fillId="10" borderId="50" xfId="1" applyFont="1" applyFill="1" applyBorder="1" applyAlignment="1">
      <alignment horizontal="center" vertical="center" wrapText="1"/>
    </xf>
    <xf numFmtId="0" fontId="59" fillId="10" borderId="17" xfId="1" applyFont="1" applyFill="1" applyBorder="1" applyAlignment="1">
      <alignment horizontal="center" vertical="center" wrapText="1"/>
    </xf>
    <xf numFmtId="0" fontId="59" fillId="10" borderId="51" xfId="1" applyFont="1" applyFill="1" applyBorder="1" applyAlignment="1">
      <alignment horizontal="center" vertical="center" wrapText="1"/>
    </xf>
    <xf numFmtId="0" fontId="30" fillId="14" borderId="50" xfId="10" applyFont="1" applyFill="1" applyBorder="1" applyAlignment="1">
      <alignment horizontal="center" vertical="center"/>
    </xf>
    <xf numFmtId="0" fontId="30" fillId="14" borderId="51" xfId="10" applyFont="1" applyFill="1" applyBorder="1" applyAlignment="1">
      <alignment horizontal="center" vertical="center"/>
    </xf>
    <xf numFmtId="0" fontId="75" fillId="0" borderId="36" xfId="23" applyFont="1" applyBorder="1" applyAlignment="1">
      <alignment horizontal="left" vertical="center"/>
    </xf>
    <xf numFmtId="0" fontId="65" fillId="0" borderId="0" xfId="23" applyFont="1" applyBorder="1" applyAlignment="1">
      <alignment horizontal="center" vertical="center"/>
    </xf>
    <xf numFmtId="0" fontId="65" fillId="0" borderId="57" xfId="23" applyFont="1" applyAlignment="1">
      <alignment horizontal="center" vertical="center"/>
    </xf>
    <xf numFmtId="0" fontId="30" fillId="14" borderId="1" xfId="10" applyFont="1" applyFill="1" applyBorder="1" applyAlignment="1">
      <alignment horizontal="center" vertical="center"/>
    </xf>
    <xf numFmtId="0" fontId="101" fillId="14" borderId="1" xfId="10" applyFont="1" applyFill="1" applyBorder="1" applyAlignment="1">
      <alignment horizontal="center" vertical="center"/>
    </xf>
    <xf numFmtId="0" fontId="39" fillId="15" borderId="0" xfId="19" applyFont="1" applyFill="1" applyAlignment="1">
      <alignment horizontal="center" vertical="center" textRotation="255"/>
    </xf>
    <xf numFmtId="0" fontId="35" fillId="9" borderId="0" xfId="13" applyFont="1" applyFill="1" applyBorder="1" applyAlignment="1">
      <alignment horizontal="center" vertical="center"/>
    </xf>
    <xf numFmtId="0" fontId="31" fillId="0" borderId="7" xfId="19" applyFont="1" applyBorder="1" applyAlignment="1">
      <alignment horizontal="center" vertical="center"/>
    </xf>
    <xf numFmtId="0" fontId="33" fillId="5" borderId="29" xfId="19" applyFill="1" applyBorder="1" applyAlignment="1">
      <alignment horizontal="center" vertical="center" wrapText="1"/>
    </xf>
    <xf numFmtId="0" fontId="57" fillId="7" borderId="53" xfId="0" applyFont="1" applyFill="1" applyBorder="1" applyAlignment="1">
      <alignment horizontal="center" vertical="center"/>
    </xf>
    <xf numFmtId="0" fontId="40" fillId="5" borderId="0" xfId="19" applyFont="1" applyFill="1" applyAlignment="1">
      <alignment horizontal="center" vertical="center" textRotation="180"/>
    </xf>
    <xf numFmtId="0" fontId="45" fillId="9" borderId="18" xfId="19" applyFont="1" applyFill="1" applyBorder="1" applyAlignment="1">
      <alignment horizontal="center" vertical="center" wrapText="1"/>
    </xf>
    <xf numFmtId="0" fontId="45" fillId="9" borderId="19" xfId="19" applyFont="1" applyFill="1" applyBorder="1" applyAlignment="1">
      <alignment horizontal="center" vertical="center" wrapText="1"/>
    </xf>
    <xf numFmtId="10" fontId="45" fillId="8" borderId="18" xfId="22" applyNumberFormat="1" applyFont="1" applyFill="1" applyBorder="1" applyAlignment="1" applyProtection="1">
      <alignment horizontal="center" vertical="center"/>
      <protection locked="0"/>
    </xf>
    <xf numFmtId="10" fontId="45" fillId="8" borderId="19" xfId="22" applyNumberFormat="1" applyFont="1" applyFill="1" applyBorder="1" applyAlignment="1" applyProtection="1">
      <alignment horizontal="center" vertical="center"/>
      <protection locked="0"/>
    </xf>
    <xf numFmtId="165" fontId="44" fillId="33" borderId="55" xfId="20" applyNumberFormat="1" applyFont="1" applyAlignment="1">
      <alignment horizontal="center" vertical="center"/>
    </xf>
    <xf numFmtId="0" fontId="55" fillId="5" borderId="52" xfId="19" applyFont="1" applyFill="1" applyBorder="1" applyAlignment="1">
      <alignment horizontal="left" vertical="center"/>
    </xf>
    <xf numFmtId="0" fontId="55" fillId="5" borderId="0" xfId="19" applyFont="1" applyFill="1" applyAlignment="1">
      <alignment horizontal="left" vertical="center"/>
    </xf>
    <xf numFmtId="0" fontId="50" fillId="14" borderId="0" xfId="12" applyFont="1" applyFill="1" applyAlignment="1">
      <alignment horizontal="center" vertical="center"/>
    </xf>
    <xf numFmtId="0" fontId="96" fillId="28" borderId="54" xfId="10" applyAlignment="1">
      <alignment horizontal="center"/>
    </xf>
    <xf numFmtId="0" fontId="117" fillId="0" borderId="0" xfId="11" applyFont="1" applyAlignment="1" applyProtection="1">
      <alignment horizontal="center" vertical="center"/>
    </xf>
  </cellXfs>
  <cellStyles count="24">
    <cellStyle name="20% - Colore 1" xfId="1" builtinId="30"/>
    <cellStyle name="20% - Colore 3" xfId="2" builtinId="38"/>
    <cellStyle name="40% - Colore 1" xfId="3" builtinId="31"/>
    <cellStyle name="40% - Colore 3" xfId="4" builtinId="39"/>
    <cellStyle name="40% - Colore 5" xfId="5" builtinId="47"/>
    <cellStyle name="40% - Colore 6" xfId="6" builtinId="51"/>
    <cellStyle name="60% - Colore 1" xfId="7" builtinId="32"/>
    <cellStyle name="60% - Colore 3" xfId="8" builtinId="40"/>
    <cellStyle name="60% - Colore 5" xfId="9" builtinId="48"/>
    <cellStyle name="Calcolo" xfId="10" builtinId="22"/>
    <cellStyle name="Collegamento ipertestuale" xfId="11" builtinId="8"/>
    <cellStyle name="Colore 1" xfId="12" builtinId="29"/>
    <cellStyle name="Colore 2" xfId="13" builtinId="33"/>
    <cellStyle name="Colore 3" xfId="14" builtinId="37"/>
    <cellStyle name="Colore 5" xfId="15" builtinId="45"/>
    <cellStyle name="Migliaia" xfId="16" builtinId="3"/>
    <cellStyle name="Migliaia_schema cessione quote newco" xfId="17" xr:uid="{00000000-0005-0000-0000-000010000000}"/>
    <cellStyle name="Normale" xfId="0" builtinId="0"/>
    <cellStyle name="Normale 2" xfId="18" xr:uid="{00000000-0005-0000-0000-000012000000}"/>
    <cellStyle name="Normale_schema cessione quote newco" xfId="19" xr:uid="{00000000-0005-0000-0000-000013000000}"/>
    <cellStyle name="Nota" xfId="20" builtinId="10"/>
    <cellStyle name="Output" xfId="21" builtinId="21"/>
    <cellStyle name="Percentuale" xfId="22" builtinId="5"/>
    <cellStyle name="Titolo 1" xfId="23" builtinId="16"/>
  </cellStyles>
  <dxfs count="5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hyperlink" Target="http://www.valutazioneazienda.it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hyperlink" Target="http://www.valutazioneazienda.it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hyperlink" Target="http://www.valutazioneazienda.it/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image" Target="../media/image7.emf"/><Relationship Id="rId7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9.emf"/><Relationship Id="rId6" Type="http://schemas.openxmlformats.org/officeDocument/2006/relationships/image" Target="../media/image4.emf"/><Relationship Id="rId5" Type="http://schemas.openxmlformats.org/officeDocument/2006/relationships/image" Target="../media/image5.emf"/><Relationship Id="rId4" Type="http://schemas.openxmlformats.org/officeDocument/2006/relationships/image" Target="../media/image6.emf"/><Relationship Id="rId9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7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1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3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13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11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5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257175</xdr:rowOff>
    </xdr:from>
    <xdr:to>
      <xdr:col>13</xdr:col>
      <xdr:colOff>28575</xdr:colOff>
      <xdr:row>6</xdr:row>
      <xdr:rowOff>97156</xdr:rowOff>
    </xdr:to>
    <xdr:sp macro="" textlink="">
      <xdr:nvSpPr>
        <xdr:cNvPr id="2" name="CasellaDiTesto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819150"/>
          <a:ext cx="6715125" cy="600076"/>
        </a:xfrm>
        <a:prstGeom prst="rect">
          <a:avLst/>
        </a:prstGeom>
        <a:solidFill>
          <a:srgbClr val="FFFFFF"/>
        </a:solidFill>
        <a:ln w="19050">
          <a:solidFill>
            <a:srgbClr val="333399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400"/>
            </a:lnSpc>
            <a:defRPr sz="1000"/>
          </a:pPr>
          <a:r>
            <a:rPr lang="it-IT" sz="1300" b="1" i="0" strike="noStrike">
              <a:solidFill>
                <a:srgbClr val="333399"/>
              </a:solidFill>
              <a:latin typeface="Calibri"/>
            </a:rPr>
            <a:t>Da questo </a:t>
          </a:r>
          <a:r>
            <a:rPr lang="it-IT" sz="1300" b="1" i="1" strike="noStrike">
              <a:solidFill>
                <a:srgbClr val="333399"/>
              </a:solidFill>
              <a:latin typeface="Calibri"/>
            </a:rPr>
            <a:t>Pannello</a:t>
          </a:r>
          <a:r>
            <a:rPr lang="it-IT" sz="1300" b="1" i="0" strike="noStrike">
              <a:solidFill>
                <a:srgbClr val="333399"/>
              </a:solidFill>
              <a:latin typeface="Calibri"/>
            </a:rPr>
            <a:t>  è possibile spostarsi nei fogli di lavoro evidenziati sui tasti comando, siano essi destinati all'inserimento dei dati</a:t>
          </a:r>
          <a:r>
            <a:rPr lang="it-IT" sz="1300" b="1" i="0" strike="noStrike" baseline="0">
              <a:solidFill>
                <a:srgbClr val="333399"/>
              </a:solidFill>
              <a:latin typeface="Calibri"/>
            </a:rPr>
            <a:t> </a:t>
          </a:r>
          <a:r>
            <a:rPr lang="it-IT" sz="1300" b="1" i="0" strike="noStrike">
              <a:solidFill>
                <a:srgbClr val="333399"/>
              </a:solidFill>
              <a:latin typeface="Calibri"/>
            </a:rPr>
            <a:t>o al riporto dei risultati.</a:t>
          </a:r>
        </a:p>
      </xdr:txBody>
    </xdr:sp>
    <xdr:clientData/>
  </xdr:twoCellAnchor>
  <xdr:twoCellAnchor>
    <xdr:from>
      <xdr:col>2</xdr:col>
      <xdr:colOff>198120</xdr:colOff>
      <xdr:row>31</xdr:row>
      <xdr:rowOff>135254</xdr:rowOff>
    </xdr:from>
    <xdr:to>
      <xdr:col>13</xdr:col>
      <xdr:colOff>180977</xdr:colOff>
      <xdr:row>35</xdr:row>
      <xdr:rowOff>47678</xdr:rowOff>
    </xdr:to>
    <xdr:sp macro="" textlink="">
      <xdr:nvSpPr>
        <xdr:cNvPr id="3" name="CasellaDiTest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409700" y="6381749"/>
          <a:ext cx="6696075" cy="561976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lnSpc>
              <a:spcPts val="900"/>
            </a:lnSpc>
            <a:defRPr sz="1000"/>
          </a:pPr>
          <a:r>
            <a:rPr lang="it-IT" sz="900" b="1" i="0" strike="noStrike">
              <a:solidFill>
                <a:srgbClr val="333399"/>
              </a:solidFill>
              <a:latin typeface="Calibri"/>
            </a:rPr>
            <a:t>Aldo Perriello - Dottore Commercialista in Salerno</a:t>
          </a:r>
          <a:r>
            <a:rPr lang="it-IT" sz="900" b="1" i="0" strike="noStrike" baseline="0">
              <a:solidFill>
                <a:srgbClr val="333399"/>
              </a:solidFill>
              <a:latin typeface="Calibri"/>
            </a:rPr>
            <a:t> e Milano</a:t>
          </a:r>
          <a:r>
            <a:rPr lang="it-IT" sz="900" b="1" i="0" strike="noStrike">
              <a:solidFill>
                <a:srgbClr val="333399"/>
              </a:solidFill>
              <a:latin typeface="Calibri"/>
            </a:rPr>
            <a:t>  </a:t>
          </a:r>
        </a:p>
        <a:p>
          <a:pPr algn="ctr" rtl="1">
            <a:lnSpc>
              <a:spcPts val="800"/>
            </a:lnSpc>
            <a:defRPr sz="1000"/>
          </a:pPr>
          <a:r>
            <a:rPr lang="it-IT" sz="900" b="1" i="0" strike="noStrike">
              <a:solidFill>
                <a:srgbClr val="333399"/>
              </a:solidFill>
              <a:latin typeface="+mn-lt"/>
            </a:rPr>
            <a:t>Tel. 089/2580704 02/87225370 Fax 089/2754543 Email: aldo.perriello@tin.it - https://www.valutazioneazienda.it/ </a:t>
          </a:r>
          <a:endParaRPr lang="it-IT" sz="800" b="1" i="0" strike="noStrike">
            <a:solidFill>
              <a:srgbClr val="33CCCC"/>
            </a:solidFill>
            <a:latin typeface="Calibri"/>
          </a:endParaRPr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6</xdr:col>
      <xdr:colOff>76200</xdr:colOff>
      <xdr:row>3</xdr:row>
      <xdr:rowOff>205740</xdr:rowOff>
    </xdr:to>
    <xdr:pic>
      <xdr:nvPicPr>
        <xdr:cNvPr id="18867" name="Immagine 3" descr="valutazione + 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34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" y="365760"/>
          <a:ext cx="25755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13</xdr:row>
          <xdr:rowOff>76200</xdr:rowOff>
        </xdr:from>
        <xdr:to>
          <xdr:col>4</xdr:col>
          <xdr:colOff>342900</xdr:colOff>
          <xdr:row>15</xdr:row>
          <xdr:rowOff>22860</xdr:rowOff>
        </xdr:to>
        <xdr:sp macro="" textlink="">
          <xdr:nvSpPr>
            <xdr:cNvPr id="18439" name="CommandButton1" hidden="1">
              <a:extLst>
                <a:ext uri="{63B3BB69-23CF-44E3-9099-C40C66FF867C}">
                  <a14:compatExt spid="_x0000_s18439"/>
                </a:ext>
                <a:ext uri="{FF2B5EF4-FFF2-40B4-BE49-F238E27FC236}">
                  <a16:creationId xmlns:a16="http://schemas.microsoft.com/office/drawing/2014/main" id="{00000000-0008-0000-0000-000007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15</xdr:row>
          <xdr:rowOff>99060</xdr:rowOff>
        </xdr:from>
        <xdr:to>
          <xdr:col>5</xdr:col>
          <xdr:colOff>327660</xdr:colOff>
          <xdr:row>16</xdr:row>
          <xdr:rowOff>175260</xdr:rowOff>
        </xdr:to>
        <xdr:sp macro="" textlink="">
          <xdr:nvSpPr>
            <xdr:cNvPr id="18440" name="CommandButton2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0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320040</xdr:colOff>
          <xdr:row>17</xdr:row>
          <xdr:rowOff>106680</xdr:rowOff>
        </xdr:from>
        <xdr:to>
          <xdr:col>7</xdr:col>
          <xdr:colOff>68580</xdr:colOff>
          <xdr:row>19</xdr:row>
          <xdr:rowOff>53340</xdr:rowOff>
        </xdr:to>
        <xdr:sp macro="" textlink="">
          <xdr:nvSpPr>
            <xdr:cNvPr id="18441" name="CommandButton3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0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19</xdr:row>
          <xdr:rowOff>167640</xdr:rowOff>
        </xdr:from>
        <xdr:to>
          <xdr:col>8</xdr:col>
          <xdr:colOff>99060</xdr:colOff>
          <xdr:row>21</xdr:row>
          <xdr:rowOff>114300</xdr:rowOff>
        </xdr:to>
        <xdr:sp macro="" textlink="">
          <xdr:nvSpPr>
            <xdr:cNvPr id="18442" name="CommandButton4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0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22</xdr:row>
          <xdr:rowOff>53340</xdr:rowOff>
        </xdr:from>
        <xdr:to>
          <xdr:col>9</xdr:col>
          <xdr:colOff>449580</xdr:colOff>
          <xdr:row>24</xdr:row>
          <xdr:rowOff>0</xdr:rowOff>
        </xdr:to>
        <xdr:sp macro="" textlink="">
          <xdr:nvSpPr>
            <xdr:cNvPr id="18443" name="CommandButton5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0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137160</xdr:colOff>
          <xdr:row>24</xdr:row>
          <xdr:rowOff>91440</xdr:rowOff>
        </xdr:from>
        <xdr:to>
          <xdr:col>10</xdr:col>
          <xdr:colOff>510540</xdr:colOff>
          <xdr:row>26</xdr:row>
          <xdr:rowOff>30480</xdr:rowOff>
        </xdr:to>
        <xdr:sp macro="" textlink="">
          <xdr:nvSpPr>
            <xdr:cNvPr id="18444" name="CommandButton6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0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8</xdr:row>
          <xdr:rowOff>83820</xdr:rowOff>
        </xdr:from>
        <xdr:to>
          <xdr:col>5</xdr:col>
          <xdr:colOff>327660</xdr:colOff>
          <xdr:row>10</xdr:row>
          <xdr:rowOff>30480</xdr:rowOff>
        </xdr:to>
        <xdr:sp macro="" textlink="">
          <xdr:nvSpPr>
            <xdr:cNvPr id="18445" name="CommandButton7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0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8</xdr:row>
          <xdr:rowOff>83820</xdr:rowOff>
        </xdr:from>
        <xdr:to>
          <xdr:col>8</xdr:col>
          <xdr:colOff>480060</xdr:colOff>
          <xdr:row>10</xdr:row>
          <xdr:rowOff>30480</xdr:rowOff>
        </xdr:to>
        <xdr:sp macro="" textlink="">
          <xdr:nvSpPr>
            <xdr:cNvPr id="18446" name="CommandButton8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0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8</xdr:row>
          <xdr:rowOff>76200</xdr:rowOff>
        </xdr:from>
        <xdr:to>
          <xdr:col>11</xdr:col>
          <xdr:colOff>617220</xdr:colOff>
          <xdr:row>10</xdr:row>
          <xdr:rowOff>22860</xdr:rowOff>
        </xdr:to>
        <xdr:sp macro="" textlink="">
          <xdr:nvSpPr>
            <xdr:cNvPr id="18447" name="CommandButton9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0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11</xdr:row>
      <xdr:rowOff>9525</xdr:rowOff>
    </xdr:from>
    <xdr:to>
      <xdr:col>9</xdr:col>
      <xdr:colOff>746748</xdr:colOff>
      <xdr:row>12</xdr:row>
      <xdr:rowOff>38100</xdr:rowOff>
    </xdr:to>
    <xdr:sp macro="" textlink="">
      <xdr:nvSpPr>
        <xdr:cNvPr id="10241" name="CasellaDiTesto 3">
          <a:extLst>
            <a:ext uri="{FF2B5EF4-FFF2-40B4-BE49-F238E27FC236}">
              <a16:creationId xmlns:a16="http://schemas.microsoft.com/office/drawing/2014/main" id="{00000000-0008-0000-0700-000001280000}"/>
            </a:ext>
          </a:extLst>
        </xdr:cNvPr>
        <xdr:cNvSpPr txBox="1">
          <a:spLocks noChangeArrowheads="1"/>
        </xdr:cNvSpPr>
      </xdr:nvSpPr>
      <xdr:spPr bwMode="auto">
        <a:xfrm>
          <a:off x="4448175" y="3914775"/>
          <a:ext cx="3581400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0" i="0" strike="noStrike">
              <a:solidFill>
                <a:srgbClr val="000080"/>
              </a:solidFill>
              <a:latin typeface="Calibri"/>
            </a:rPr>
            <a:t>Persona fisica (</a:t>
          </a:r>
          <a:r>
            <a:rPr lang="it-IT" sz="900" b="1" i="0" strike="noStrike">
              <a:solidFill>
                <a:srgbClr val="000080"/>
              </a:solidFill>
              <a:latin typeface="Calibri"/>
            </a:rPr>
            <a:t>privato</a:t>
          </a:r>
          <a:r>
            <a:rPr lang="it-IT" sz="900" b="0" i="0" strike="noStrike">
              <a:solidFill>
                <a:srgbClr val="000080"/>
              </a:solidFill>
              <a:latin typeface="Calibri"/>
            </a:rPr>
            <a:t>) con partecipazione </a:t>
          </a:r>
          <a:r>
            <a:rPr lang="it-IT" sz="900" b="1" i="0" strike="noStrike">
              <a:solidFill>
                <a:srgbClr val="000080"/>
              </a:solidFill>
              <a:latin typeface="Calibri"/>
            </a:rPr>
            <a:t>qualificata</a:t>
          </a:r>
          <a:r>
            <a:rPr lang="it-IT" sz="900" b="0" i="0" strike="noStrike">
              <a:solidFill>
                <a:srgbClr val="00008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11</xdr:col>
      <xdr:colOff>9525</xdr:colOff>
      <xdr:row>14</xdr:row>
      <xdr:rowOff>9525</xdr:rowOff>
    </xdr:from>
    <xdr:to>
      <xdr:col>12</xdr:col>
      <xdr:colOff>681928</xdr:colOff>
      <xdr:row>15</xdr:row>
      <xdr:rowOff>57150</xdr:rowOff>
    </xdr:to>
    <xdr:sp macro="" textlink="">
      <xdr:nvSpPr>
        <xdr:cNvPr id="30817" name="CasellaDiTesto 8">
          <a:extLst>
            <a:ext uri="{FF2B5EF4-FFF2-40B4-BE49-F238E27FC236}">
              <a16:creationId xmlns:a16="http://schemas.microsoft.com/office/drawing/2014/main" id="{00000000-0008-0000-0700-000061780000}"/>
            </a:ext>
          </a:extLst>
        </xdr:cNvPr>
        <xdr:cNvSpPr txBox="1">
          <a:spLocks noChangeArrowheads="1"/>
        </xdr:cNvSpPr>
      </xdr:nvSpPr>
      <xdr:spPr bwMode="auto">
        <a:xfrm>
          <a:off x="7981950" y="4686300"/>
          <a:ext cx="1381125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0" i="0" strike="noStrike">
              <a:solidFill>
                <a:srgbClr val="000080"/>
              </a:solidFill>
              <a:latin typeface="Calibri"/>
            </a:rPr>
            <a:t>Normativa </a:t>
          </a:r>
        </a:p>
      </xdr:txBody>
    </xdr:sp>
    <xdr:clientData/>
  </xdr:twoCellAnchor>
  <xdr:oneCellAnchor>
    <xdr:from>
      <xdr:col>3</xdr:col>
      <xdr:colOff>76200</xdr:colOff>
      <xdr:row>13</xdr:row>
      <xdr:rowOff>38100</xdr:rowOff>
    </xdr:from>
    <xdr:ext cx="192428" cy="264560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3562350" y="434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it-IT"/>
        </a:p>
      </xdr:txBody>
    </xdr:sp>
    <xdr:clientData/>
  </xdr:oneCellAnchor>
  <xdr:twoCellAnchor>
    <xdr:from>
      <xdr:col>5</xdr:col>
      <xdr:colOff>0</xdr:colOff>
      <xdr:row>6</xdr:row>
      <xdr:rowOff>9525</xdr:rowOff>
    </xdr:from>
    <xdr:to>
      <xdr:col>9</xdr:col>
      <xdr:colOff>746760</xdr:colOff>
      <xdr:row>7</xdr:row>
      <xdr:rowOff>66675</xdr:rowOff>
    </xdr:to>
    <xdr:sp macro="" textlink="">
      <xdr:nvSpPr>
        <xdr:cNvPr id="10244" name="CasellaDiTesto 12">
          <a:extLst>
            <a:ext uri="{FF2B5EF4-FFF2-40B4-BE49-F238E27FC236}">
              <a16:creationId xmlns:a16="http://schemas.microsoft.com/office/drawing/2014/main" id="{00000000-0008-0000-0700-000004280000}"/>
            </a:ext>
          </a:extLst>
        </xdr:cNvPr>
        <xdr:cNvSpPr txBox="1">
          <a:spLocks noChangeArrowheads="1"/>
        </xdr:cNvSpPr>
      </xdr:nvSpPr>
      <xdr:spPr bwMode="auto">
        <a:xfrm>
          <a:off x="4438650" y="2400300"/>
          <a:ext cx="3590925" cy="247650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1" i="0" strike="noStrike">
              <a:solidFill>
                <a:srgbClr val="000080"/>
              </a:solidFill>
              <a:latin typeface="Calibri"/>
            </a:rPr>
            <a:t>Imprenditore</a:t>
          </a:r>
          <a:r>
            <a:rPr lang="it-IT" sz="900" b="0" i="0" strike="noStrike">
              <a:solidFill>
                <a:srgbClr val="000080"/>
              </a:solidFill>
              <a:latin typeface="Calibri"/>
            </a:rPr>
            <a:t> individuale per partecipazione </a:t>
          </a:r>
          <a:r>
            <a:rPr lang="it-IT" sz="900" b="1" i="0" strike="noStrike">
              <a:solidFill>
                <a:srgbClr val="000080"/>
              </a:solidFill>
              <a:latin typeface="Calibri"/>
            </a:rPr>
            <a:t>PEX</a:t>
          </a:r>
        </a:p>
      </xdr:txBody>
    </xdr:sp>
    <xdr:clientData/>
  </xdr:twoCellAnchor>
  <xdr:twoCellAnchor>
    <xdr:from>
      <xdr:col>5</xdr:col>
      <xdr:colOff>0</xdr:colOff>
      <xdr:row>2</xdr:row>
      <xdr:rowOff>9525</xdr:rowOff>
    </xdr:from>
    <xdr:to>
      <xdr:col>9</xdr:col>
      <xdr:colOff>746760</xdr:colOff>
      <xdr:row>2</xdr:row>
      <xdr:rowOff>257175</xdr:rowOff>
    </xdr:to>
    <xdr:sp macro="" textlink="">
      <xdr:nvSpPr>
        <xdr:cNvPr id="10245" name="CasellaDiTesto 14">
          <a:extLst>
            <a:ext uri="{FF2B5EF4-FFF2-40B4-BE49-F238E27FC236}">
              <a16:creationId xmlns:a16="http://schemas.microsoft.com/office/drawing/2014/main" id="{00000000-0008-0000-0700-000005280000}"/>
            </a:ext>
          </a:extLst>
        </xdr:cNvPr>
        <xdr:cNvSpPr txBox="1">
          <a:spLocks noChangeArrowheads="1"/>
        </xdr:cNvSpPr>
      </xdr:nvSpPr>
      <xdr:spPr bwMode="auto">
        <a:xfrm>
          <a:off x="4438650" y="866775"/>
          <a:ext cx="3590925" cy="247650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1" i="0" strike="noStrike">
              <a:solidFill>
                <a:srgbClr val="000080"/>
              </a:solidFill>
              <a:latin typeface="Calibri"/>
            </a:rPr>
            <a:t>Soggetto Ires</a:t>
          </a:r>
          <a:r>
            <a:rPr lang="it-IT" sz="900" b="0" i="0" strike="noStrike">
              <a:solidFill>
                <a:srgbClr val="000080"/>
              </a:solidFill>
              <a:latin typeface="Calibri"/>
            </a:rPr>
            <a:t>  per partecipazione </a:t>
          </a:r>
          <a:r>
            <a:rPr lang="it-IT" sz="900" b="1" i="0" strike="noStrike">
              <a:solidFill>
                <a:srgbClr val="000080"/>
              </a:solidFill>
              <a:latin typeface="Calibri"/>
            </a:rPr>
            <a:t>PEX </a:t>
          </a:r>
        </a:p>
      </xdr:txBody>
    </xdr:sp>
    <xdr:clientData/>
  </xdr:twoCellAnchor>
  <xdr:twoCellAnchor>
    <xdr:from>
      <xdr:col>0</xdr:col>
      <xdr:colOff>596265</xdr:colOff>
      <xdr:row>4</xdr:row>
      <xdr:rowOff>381000</xdr:rowOff>
    </xdr:from>
    <xdr:to>
      <xdr:col>1</xdr:col>
      <xdr:colOff>493410</xdr:colOff>
      <xdr:row>5</xdr:row>
      <xdr:rowOff>295275</xdr:rowOff>
    </xdr:to>
    <xdr:sp macro="" textlink="">
      <xdr:nvSpPr>
        <xdr:cNvPr id="30823" name="CasellaDiTesto 16">
          <a:extLst>
            <a:ext uri="{FF2B5EF4-FFF2-40B4-BE49-F238E27FC236}">
              <a16:creationId xmlns:a16="http://schemas.microsoft.com/office/drawing/2014/main" id="{00000000-0008-0000-0700-000067780000}"/>
            </a:ext>
          </a:extLst>
        </xdr:cNvPr>
        <xdr:cNvSpPr txBox="1">
          <a:spLocks noChangeArrowheads="1"/>
        </xdr:cNvSpPr>
      </xdr:nvSpPr>
      <xdr:spPr bwMode="auto">
        <a:xfrm>
          <a:off x="581025" y="2000250"/>
          <a:ext cx="1914525" cy="3048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it-IT" sz="1100" b="0" i="0" strike="noStrike">
              <a:solidFill>
                <a:srgbClr val="000000"/>
              </a:solidFill>
              <a:latin typeface="Calibri"/>
            </a:rPr>
            <a:t>PLUSVALENZA REALIZZATA DA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9</xdr:col>
      <xdr:colOff>746760</xdr:colOff>
      <xdr:row>4</xdr:row>
      <xdr:rowOff>257175</xdr:rowOff>
    </xdr:to>
    <xdr:sp macro="" textlink="">
      <xdr:nvSpPr>
        <xdr:cNvPr id="10247" name="CasellaDiTesto 17">
          <a:extLst>
            <a:ext uri="{FF2B5EF4-FFF2-40B4-BE49-F238E27FC236}">
              <a16:creationId xmlns:a16="http://schemas.microsoft.com/office/drawing/2014/main" id="{00000000-0008-0000-0700-000007280000}"/>
            </a:ext>
          </a:extLst>
        </xdr:cNvPr>
        <xdr:cNvSpPr txBox="1">
          <a:spLocks noChangeArrowheads="1"/>
        </xdr:cNvSpPr>
      </xdr:nvSpPr>
      <xdr:spPr bwMode="auto">
        <a:xfrm>
          <a:off x="4438650" y="1619250"/>
          <a:ext cx="3590925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1" i="0" strike="noStrike">
              <a:solidFill>
                <a:srgbClr val="000080"/>
              </a:solidFill>
              <a:latin typeface="Calibri"/>
            </a:rPr>
            <a:t>Soggetto Ires </a:t>
          </a:r>
          <a:r>
            <a:rPr lang="it-IT" sz="900" b="0" i="0" strike="noStrike">
              <a:solidFill>
                <a:srgbClr val="000080"/>
              </a:solidFill>
              <a:latin typeface="Calibri"/>
            </a:rPr>
            <a:t> per partecipazione </a:t>
          </a:r>
          <a:r>
            <a:rPr lang="it-IT" sz="900" b="1" i="0" strike="noStrike">
              <a:solidFill>
                <a:srgbClr val="000080"/>
              </a:solidFill>
              <a:latin typeface="Calibri"/>
            </a:rPr>
            <a:t>no PEX</a:t>
          </a:r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9</xdr:col>
      <xdr:colOff>746760</xdr:colOff>
      <xdr:row>9</xdr:row>
      <xdr:rowOff>257175</xdr:rowOff>
    </xdr:to>
    <xdr:sp macro="" textlink="">
      <xdr:nvSpPr>
        <xdr:cNvPr id="10248" name="CasellaDiTesto 19">
          <a:extLst>
            <a:ext uri="{FF2B5EF4-FFF2-40B4-BE49-F238E27FC236}">
              <a16:creationId xmlns:a16="http://schemas.microsoft.com/office/drawing/2014/main" id="{00000000-0008-0000-0700-000008280000}"/>
            </a:ext>
          </a:extLst>
        </xdr:cNvPr>
        <xdr:cNvSpPr txBox="1">
          <a:spLocks noChangeArrowheads="1"/>
        </xdr:cNvSpPr>
      </xdr:nvSpPr>
      <xdr:spPr bwMode="auto">
        <a:xfrm>
          <a:off x="4438650" y="3143250"/>
          <a:ext cx="3590925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1" i="0" strike="noStrike">
              <a:solidFill>
                <a:srgbClr val="000080"/>
              </a:solidFill>
              <a:latin typeface="Calibri"/>
            </a:rPr>
            <a:t>Imprenditore</a:t>
          </a:r>
          <a:r>
            <a:rPr lang="it-IT" sz="900" b="0" i="0" strike="noStrike">
              <a:solidFill>
                <a:srgbClr val="000080"/>
              </a:solidFill>
              <a:latin typeface="Calibri"/>
            </a:rPr>
            <a:t> individuale per partecipazione </a:t>
          </a:r>
          <a:r>
            <a:rPr lang="it-IT" sz="900" b="1" i="0" strike="noStrike">
              <a:solidFill>
                <a:srgbClr val="000080"/>
              </a:solidFill>
              <a:latin typeface="Calibri"/>
            </a:rPr>
            <a:t>no PEX</a:t>
          </a:r>
        </a:p>
      </xdr:txBody>
    </xdr:sp>
    <xdr:clientData/>
  </xdr:twoCellAnchor>
  <xdr:twoCellAnchor>
    <xdr:from>
      <xdr:col>0</xdr:col>
      <xdr:colOff>19050</xdr:colOff>
      <xdr:row>11</xdr:row>
      <xdr:rowOff>190500</xdr:rowOff>
    </xdr:from>
    <xdr:to>
      <xdr:col>0</xdr:col>
      <xdr:colOff>1003980</xdr:colOff>
      <xdr:row>13</xdr:row>
      <xdr:rowOff>95250</xdr:rowOff>
    </xdr:to>
    <xdr:sp macro="" textlink="">
      <xdr:nvSpPr>
        <xdr:cNvPr id="30828" name="CasellaDiTesto 21">
          <a:extLst>
            <a:ext uri="{FF2B5EF4-FFF2-40B4-BE49-F238E27FC236}">
              <a16:creationId xmlns:a16="http://schemas.microsoft.com/office/drawing/2014/main" id="{00000000-0008-0000-0700-00006C780000}"/>
            </a:ext>
          </a:extLst>
        </xdr:cNvPr>
        <xdr:cNvSpPr txBox="1">
          <a:spLocks noChangeArrowheads="1"/>
        </xdr:cNvSpPr>
      </xdr:nvSpPr>
      <xdr:spPr bwMode="auto">
        <a:xfrm>
          <a:off x="19050" y="4095750"/>
          <a:ext cx="962025" cy="3048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it-IT" sz="1100" b="1" i="0" strike="noStrike">
              <a:solidFill>
                <a:srgbClr val="000000"/>
              </a:solidFill>
              <a:latin typeface="Calibri"/>
            </a:rPr>
            <a:t>Società Alfa</a:t>
          </a:r>
        </a:p>
      </xdr:txBody>
    </xdr:sp>
    <xdr:clientData/>
  </xdr:twoCellAnchor>
  <xdr:twoCellAnchor>
    <xdr:from>
      <xdr:col>0</xdr:col>
      <xdr:colOff>95250</xdr:colOff>
      <xdr:row>13</xdr:row>
      <xdr:rowOff>201930</xdr:rowOff>
    </xdr:from>
    <xdr:to>
      <xdr:col>0</xdr:col>
      <xdr:colOff>813498</xdr:colOff>
      <xdr:row>14</xdr:row>
      <xdr:rowOff>104831</xdr:rowOff>
    </xdr:to>
    <xdr:sp macro="" textlink="">
      <xdr:nvSpPr>
        <xdr:cNvPr id="30829" name="CasellaDiTesto 22">
          <a:extLst>
            <a:ext uri="{FF2B5EF4-FFF2-40B4-BE49-F238E27FC236}">
              <a16:creationId xmlns:a16="http://schemas.microsoft.com/office/drawing/2014/main" id="{00000000-0008-0000-0700-00006D780000}"/>
            </a:ext>
          </a:extLst>
        </xdr:cNvPr>
        <xdr:cNvSpPr txBox="1">
          <a:spLocks noChangeArrowheads="1"/>
        </xdr:cNvSpPr>
      </xdr:nvSpPr>
      <xdr:spPr bwMode="auto">
        <a:xfrm>
          <a:off x="95250" y="4514850"/>
          <a:ext cx="695325" cy="2667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it-IT" sz="1100" b="1" i="0" strike="noStrike">
              <a:solidFill>
                <a:srgbClr val="000000"/>
              </a:solidFill>
              <a:latin typeface="Calibri"/>
            </a:rPr>
            <a:t>Azienda</a:t>
          </a:r>
        </a:p>
      </xdr:txBody>
    </xdr:sp>
    <xdr:clientData/>
  </xdr:twoCellAnchor>
  <xdr:twoCellAnchor>
    <xdr:from>
      <xdr:col>1</xdr:col>
      <xdr:colOff>405765</xdr:colOff>
      <xdr:row>10</xdr:row>
      <xdr:rowOff>333375</xdr:rowOff>
    </xdr:from>
    <xdr:to>
      <xdr:col>2</xdr:col>
      <xdr:colOff>367665</xdr:colOff>
      <xdr:row>11</xdr:row>
      <xdr:rowOff>190500</xdr:rowOff>
    </xdr:to>
    <xdr:sp macro="" textlink="">
      <xdr:nvSpPr>
        <xdr:cNvPr id="30830" name="CasellaDiTesto 23">
          <a:extLst>
            <a:ext uri="{FF2B5EF4-FFF2-40B4-BE49-F238E27FC236}">
              <a16:creationId xmlns:a16="http://schemas.microsoft.com/office/drawing/2014/main" id="{00000000-0008-0000-0700-00006E780000}"/>
            </a:ext>
          </a:extLst>
        </xdr:cNvPr>
        <xdr:cNvSpPr txBox="1">
          <a:spLocks noChangeArrowheads="1"/>
        </xdr:cNvSpPr>
      </xdr:nvSpPr>
      <xdr:spPr bwMode="auto">
        <a:xfrm>
          <a:off x="2400300" y="385762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800" b="1" i="0" strike="noStrike">
              <a:solidFill>
                <a:srgbClr val="000000"/>
              </a:solidFill>
              <a:latin typeface="Calibri"/>
            </a:rPr>
            <a:t>Cessionario</a:t>
          </a:r>
        </a:p>
      </xdr:txBody>
    </xdr:sp>
    <xdr:clientData/>
  </xdr:twoCellAnchor>
  <xdr:twoCellAnchor>
    <xdr:from>
      <xdr:col>0</xdr:col>
      <xdr:colOff>419100</xdr:colOff>
      <xdr:row>10</xdr:row>
      <xdr:rowOff>180976</xdr:rowOff>
    </xdr:from>
    <xdr:to>
      <xdr:col>0</xdr:col>
      <xdr:colOff>472439</xdr:colOff>
      <xdr:row>12</xdr:row>
      <xdr:rowOff>2</xdr:rowOff>
    </xdr:to>
    <xdr:sp macro="" textlink="">
      <xdr:nvSpPr>
        <xdr:cNvPr id="28" name="Freccia in giù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411480" y="3686176"/>
          <a:ext cx="45719" cy="42862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1097280</xdr:colOff>
      <xdr:row>9</xdr:row>
      <xdr:rowOff>9525</xdr:rowOff>
    </xdr:from>
    <xdr:to>
      <xdr:col>1</xdr:col>
      <xdr:colOff>66729</xdr:colOff>
      <xdr:row>9</xdr:row>
      <xdr:rowOff>276225</xdr:rowOff>
    </xdr:to>
    <xdr:sp macro="" textlink="">
      <xdr:nvSpPr>
        <xdr:cNvPr id="30832" name="CasellaDiTesto 28">
          <a:extLst>
            <a:ext uri="{FF2B5EF4-FFF2-40B4-BE49-F238E27FC236}">
              <a16:creationId xmlns:a16="http://schemas.microsoft.com/office/drawing/2014/main" id="{00000000-0008-0000-0700-000070780000}"/>
            </a:ext>
          </a:extLst>
        </xdr:cNvPr>
        <xdr:cNvSpPr txBox="1">
          <a:spLocks noChangeArrowheads="1"/>
        </xdr:cNvSpPr>
      </xdr:nvSpPr>
      <xdr:spPr bwMode="auto">
        <a:xfrm>
          <a:off x="1066800" y="3152775"/>
          <a:ext cx="1009650" cy="266700"/>
        </a:xfrm>
        <a:prstGeom prst="rect">
          <a:avLst/>
        </a:prstGeom>
        <a:solidFill>
          <a:srgbClr val="B7DEE8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1100" b="1" i="0" strike="noStrike">
              <a:solidFill>
                <a:srgbClr val="000080"/>
              </a:solidFill>
              <a:latin typeface="Calibri"/>
            </a:rPr>
            <a:t>SCHEMA</a:t>
          </a:r>
        </a:p>
      </xdr:txBody>
    </xdr:sp>
    <xdr:clientData/>
  </xdr:twoCellAnchor>
  <xdr:twoCellAnchor>
    <xdr:from>
      <xdr:col>0</xdr:col>
      <xdr:colOff>767715</xdr:colOff>
      <xdr:row>2</xdr:row>
      <xdr:rowOff>66675</xdr:rowOff>
    </xdr:from>
    <xdr:to>
      <xdr:col>0</xdr:col>
      <xdr:colOff>2044183</xdr:colOff>
      <xdr:row>2</xdr:row>
      <xdr:rowOff>304800</xdr:rowOff>
    </xdr:to>
    <xdr:sp macro="" textlink="">
      <xdr:nvSpPr>
        <xdr:cNvPr id="30833" name="CasellaDiTesto 30">
          <a:extLst>
            <a:ext uri="{FF2B5EF4-FFF2-40B4-BE49-F238E27FC236}">
              <a16:creationId xmlns:a16="http://schemas.microsoft.com/office/drawing/2014/main" id="{00000000-0008-0000-0700-000071780000}"/>
            </a:ext>
          </a:extLst>
        </xdr:cNvPr>
        <xdr:cNvSpPr txBox="1">
          <a:spLocks noChangeArrowheads="1"/>
        </xdr:cNvSpPr>
      </xdr:nvSpPr>
      <xdr:spPr bwMode="auto">
        <a:xfrm>
          <a:off x="752475" y="923925"/>
          <a:ext cx="1238250" cy="238125"/>
        </a:xfrm>
        <a:prstGeom prst="rect">
          <a:avLst/>
        </a:prstGeom>
        <a:solidFill>
          <a:srgbClr val="B7DEE8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800" b="1" i="0" strike="noStrike">
              <a:solidFill>
                <a:srgbClr val="000080"/>
              </a:solidFill>
              <a:latin typeface="Calibri"/>
            </a:rPr>
            <a:t>Costo acquisto e oneri</a:t>
          </a:r>
        </a:p>
      </xdr:txBody>
    </xdr:sp>
    <xdr:clientData/>
  </xdr:twoCellAnchor>
  <xdr:twoCellAnchor>
    <xdr:from>
      <xdr:col>0</xdr:col>
      <xdr:colOff>767715</xdr:colOff>
      <xdr:row>1</xdr:row>
      <xdr:rowOff>66675</xdr:rowOff>
    </xdr:from>
    <xdr:to>
      <xdr:col>0</xdr:col>
      <xdr:colOff>2044183</xdr:colOff>
      <xdr:row>1</xdr:row>
      <xdr:rowOff>304800</xdr:rowOff>
    </xdr:to>
    <xdr:sp macro="" textlink="">
      <xdr:nvSpPr>
        <xdr:cNvPr id="30834" name="CasellaDiTesto 32">
          <a:extLst>
            <a:ext uri="{FF2B5EF4-FFF2-40B4-BE49-F238E27FC236}">
              <a16:creationId xmlns:a16="http://schemas.microsoft.com/office/drawing/2014/main" id="{00000000-0008-0000-0700-000072780000}"/>
            </a:ext>
          </a:extLst>
        </xdr:cNvPr>
        <xdr:cNvSpPr txBox="1">
          <a:spLocks noChangeArrowheads="1"/>
        </xdr:cNvSpPr>
      </xdr:nvSpPr>
      <xdr:spPr bwMode="auto">
        <a:xfrm>
          <a:off x="752475" y="542925"/>
          <a:ext cx="1238250" cy="238125"/>
        </a:xfrm>
        <a:prstGeom prst="rect">
          <a:avLst/>
        </a:prstGeom>
        <a:solidFill>
          <a:srgbClr val="B7DEE8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800" b="1" i="0" strike="noStrike">
              <a:solidFill>
                <a:srgbClr val="000080"/>
              </a:solidFill>
              <a:latin typeface="Calibri"/>
            </a:rPr>
            <a:t>Prezzo di vendita </a:t>
          </a:r>
        </a:p>
      </xdr:txBody>
    </xdr:sp>
    <xdr:clientData/>
  </xdr:twoCellAnchor>
  <xdr:twoCellAnchor>
    <xdr:from>
      <xdr:col>0</xdr:col>
      <xdr:colOff>767715</xdr:colOff>
      <xdr:row>3</xdr:row>
      <xdr:rowOff>47625</xdr:rowOff>
    </xdr:from>
    <xdr:to>
      <xdr:col>0</xdr:col>
      <xdr:colOff>2044183</xdr:colOff>
      <xdr:row>3</xdr:row>
      <xdr:rowOff>278309</xdr:rowOff>
    </xdr:to>
    <xdr:sp macro="" textlink="">
      <xdr:nvSpPr>
        <xdr:cNvPr id="30835" name="CasellaDiTesto 33">
          <a:extLst>
            <a:ext uri="{FF2B5EF4-FFF2-40B4-BE49-F238E27FC236}">
              <a16:creationId xmlns:a16="http://schemas.microsoft.com/office/drawing/2014/main" id="{00000000-0008-0000-0700-000073780000}"/>
            </a:ext>
          </a:extLst>
        </xdr:cNvPr>
        <xdr:cNvSpPr txBox="1">
          <a:spLocks noChangeArrowheads="1"/>
        </xdr:cNvSpPr>
      </xdr:nvSpPr>
      <xdr:spPr bwMode="auto">
        <a:xfrm>
          <a:off x="752475" y="1285875"/>
          <a:ext cx="1238250" cy="238125"/>
        </a:xfrm>
        <a:prstGeom prst="rect">
          <a:avLst/>
        </a:prstGeom>
        <a:solidFill>
          <a:srgbClr val="B7DEE8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800" b="1" i="0" strike="noStrike">
              <a:solidFill>
                <a:srgbClr val="000080"/>
              </a:solidFill>
              <a:latin typeface="Calibri"/>
            </a:rPr>
            <a:t>Plusvalenza</a:t>
          </a:r>
        </a:p>
      </xdr:txBody>
    </xdr:sp>
    <xdr:clientData/>
  </xdr:twoCellAnchor>
  <xdr:twoCellAnchor>
    <xdr:from>
      <xdr:col>0</xdr:col>
      <xdr:colOff>1541145</xdr:colOff>
      <xdr:row>5</xdr:row>
      <xdr:rowOff>276225</xdr:rowOff>
    </xdr:from>
    <xdr:to>
      <xdr:col>0</xdr:col>
      <xdr:colOff>1591151</xdr:colOff>
      <xdr:row>6</xdr:row>
      <xdr:rowOff>142876</xdr:rowOff>
    </xdr:to>
    <xdr:sp macro="" textlink="">
      <xdr:nvSpPr>
        <xdr:cNvPr id="42" name="Freccia in giù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/>
      </xdr:nvSpPr>
      <xdr:spPr>
        <a:xfrm>
          <a:off x="1495425" y="2228850"/>
          <a:ext cx="57150" cy="1905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1106806</xdr:colOff>
      <xdr:row>12</xdr:row>
      <xdr:rowOff>142875</xdr:rowOff>
    </xdr:from>
    <xdr:to>
      <xdr:col>0</xdr:col>
      <xdr:colOff>1836379</xdr:colOff>
      <xdr:row>13</xdr:row>
      <xdr:rowOff>10159</xdr:rowOff>
    </xdr:to>
    <xdr:sp macro="" textlink="">
      <xdr:nvSpPr>
        <xdr:cNvPr id="43" name="Freccia a destra con strisce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/>
      </xdr:nvSpPr>
      <xdr:spPr>
        <a:xfrm>
          <a:off x="1076326" y="4048125"/>
          <a:ext cx="714374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t-IT"/>
        </a:p>
      </xdr:txBody>
    </xdr:sp>
    <xdr:clientData/>
  </xdr:twoCellAnchor>
  <xdr:twoCellAnchor>
    <xdr:from>
      <xdr:col>1</xdr:col>
      <xdr:colOff>19050</xdr:colOff>
      <xdr:row>13</xdr:row>
      <xdr:rowOff>142875</xdr:rowOff>
    </xdr:from>
    <xdr:to>
      <xdr:col>1</xdr:col>
      <xdr:colOff>112568</xdr:colOff>
      <xdr:row>13</xdr:row>
      <xdr:rowOff>188594</xdr:rowOff>
    </xdr:to>
    <xdr:sp macro="" textlink="">
      <xdr:nvSpPr>
        <xdr:cNvPr id="44" name="Gallone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/>
      </xdr:nvSpPr>
      <xdr:spPr>
        <a:xfrm>
          <a:off x="2028825" y="4219575"/>
          <a:ext cx="85725" cy="45719"/>
        </a:xfrm>
        <a:prstGeom prst="chevr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9525</xdr:colOff>
      <xdr:row>14</xdr:row>
      <xdr:rowOff>85725</xdr:rowOff>
    </xdr:from>
    <xdr:to>
      <xdr:col>1</xdr:col>
      <xdr:colOff>95250</xdr:colOff>
      <xdr:row>14</xdr:row>
      <xdr:rowOff>124913</xdr:rowOff>
    </xdr:to>
    <xdr:sp macro="" textlink="">
      <xdr:nvSpPr>
        <xdr:cNvPr id="45" name="Gallone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/>
      </xdr:nvSpPr>
      <xdr:spPr>
        <a:xfrm>
          <a:off x="2019300" y="4486275"/>
          <a:ext cx="85725" cy="45719"/>
        </a:xfrm>
        <a:prstGeom prst="chevr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321945</xdr:colOff>
      <xdr:row>13</xdr:row>
      <xdr:rowOff>0</xdr:rowOff>
    </xdr:from>
    <xdr:to>
      <xdr:col>2</xdr:col>
      <xdr:colOff>361133</xdr:colOff>
      <xdr:row>13</xdr:row>
      <xdr:rowOff>76200</xdr:rowOff>
    </xdr:to>
    <xdr:sp macro="" textlink="">
      <xdr:nvSpPr>
        <xdr:cNvPr id="46" name="Freccia in giù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/>
      </xdr:nvSpPr>
      <xdr:spPr>
        <a:xfrm>
          <a:off x="3067050" y="4076700"/>
          <a:ext cx="45719" cy="762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</xdr:col>
      <xdr:colOff>331470</xdr:colOff>
      <xdr:row>13</xdr:row>
      <xdr:rowOff>0</xdr:rowOff>
    </xdr:from>
    <xdr:to>
      <xdr:col>1</xdr:col>
      <xdr:colOff>377189</xdr:colOff>
      <xdr:row>13</xdr:row>
      <xdr:rowOff>76200</xdr:rowOff>
    </xdr:to>
    <xdr:sp macro="" textlink="">
      <xdr:nvSpPr>
        <xdr:cNvPr id="47" name="Freccia in giù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/>
      </xdr:nvSpPr>
      <xdr:spPr>
        <a:xfrm>
          <a:off x="2333625" y="4076700"/>
          <a:ext cx="45719" cy="762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417195</xdr:colOff>
      <xdr:row>13</xdr:row>
      <xdr:rowOff>123825</xdr:rowOff>
    </xdr:from>
    <xdr:to>
      <xdr:col>0</xdr:col>
      <xdr:colOff>462914</xdr:colOff>
      <xdr:row>13</xdr:row>
      <xdr:rowOff>200025</xdr:rowOff>
    </xdr:to>
    <xdr:sp macro="" textlink="">
      <xdr:nvSpPr>
        <xdr:cNvPr id="48" name="Freccia in giù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/>
      </xdr:nvSpPr>
      <xdr:spPr>
        <a:xfrm>
          <a:off x="409575" y="4410075"/>
          <a:ext cx="45719" cy="762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0</xdr:col>
      <xdr:colOff>624840</xdr:colOff>
      <xdr:row>3</xdr:row>
      <xdr:rowOff>133350</xdr:rowOff>
    </xdr:from>
    <xdr:to>
      <xdr:col>0</xdr:col>
      <xdr:colOff>729615</xdr:colOff>
      <xdr:row>3</xdr:row>
      <xdr:rowOff>179069</xdr:rowOff>
    </xdr:to>
    <xdr:sp macro="" textlink="">
      <xdr:nvSpPr>
        <xdr:cNvPr id="49" name="Uguale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/>
      </xdr:nvSpPr>
      <xdr:spPr>
        <a:xfrm>
          <a:off x="609600" y="1323975"/>
          <a:ext cx="104775" cy="45719"/>
        </a:xfrm>
        <a:prstGeom prst="mathEqua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t-IT"/>
        </a:p>
      </xdr:txBody>
    </xdr:sp>
    <xdr:clientData/>
  </xdr:twoCellAnchor>
  <xdr:twoCellAnchor>
    <xdr:from>
      <xdr:col>0</xdr:col>
      <xdr:colOff>634365</xdr:colOff>
      <xdr:row>2</xdr:row>
      <xdr:rowOff>163830</xdr:rowOff>
    </xdr:from>
    <xdr:to>
      <xdr:col>0</xdr:col>
      <xdr:colOff>739140</xdr:colOff>
      <xdr:row>2</xdr:row>
      <xdr:rowOff>209549</xdr:rowOff>
    </xdr:to>
    <xdr:sp macro="" textlink="">
      <xdr:nvSpPr>
        <xdr:cNvPr id="50" name="Meno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>
        <a:xfrm>
          <a:off x="619125" y="971550"/>
          <a:ext cx="104775" cy="45719"/>
        </a:xfrm>
        <a:prstGeom prst="mathMinu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t-IT"/>
        </a:p>
      </xdr:txBody>
    </xdr:sp>
    <xdr:clientData/>
  </xdr:twoCellAnchor>
  <xdr:twoCellAnchor>
    <xdr:from>
      <xdr:col>4</xdr:col>
      <xdr:colOff>443865</xdr:colOff>
      <xdr:row>1</xdr:row>
      <xdr:rowOff>9525</xdr:rowOff>
    </xdr:from>
    <xdr:to>
      <xdr:col>4</xdr:col>
      <xdr:colOff>484686</xdr:colOff>
      <xdr:row>4</xdr:row>
      <xdr:rowOff>238125</xdr:rowOff>
    </xdr:to>
    <xdr:sp macro="" textlink="">
      <xdr:nvSpPr>
        <xdr:cNvPr id="30845" name="CasellaDiTesto 34">
          <a:extLst>
            <a:ext uri="{FF2B5EF4-FFF2-40B4-BE49-F238E27FC236}">
              <a16:creationId xmlns:a16="http://schemas.microsoft.com/office/drawing/2014/main" id="{00000000-0008-0000-0700-00007D780000}"/>
            </a:ext>
          </a:extLst>
        </xdr:cNvPr>
        <xdr:cNvSpPr txBox="1">
          <a:spLocks noChangeArrowheads="1"/>
        </xdr:cNvSpPr>
      </xdr:nvSpPr>
      <xdr:spPr bwMode="auto">
        <a:xfrm rot="5400000">
          <a:off x="3643313" y="1147762"/>
          <a:ext cx="1371600" cy="47625"/>
        </a:xfrm>
        <a:prstGeom prst="rect">
          <a:avLst/>
        </a:prstGeom>
        <a:solidFill>
          <a:srgbClr val="D7E4BD"/>
        </a:solidFill>
        <a:ln w="9525">
          <a:solidFill>
            <a:srgbClr val="EBF1DE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Sogge t to</a:t>
          </a:r>
        </a:p>
        <a:p>
          <a:pPr algn="ctr" rtl="1">
            <a:defRPr sz="1000"/>
          </a:pPr>
          <a:endParaRPr lang="it-IT" sz="600" b="1" i="0" strike="noStrike">
            <a:solidFill>
              <a:srgbClr val="000080"/>
            </a:solidFill>
            <a:latin typeface="Calibri"/>
          </a:endParaRP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I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RES</a:t>
          </a:r>
        </a:p>
      </xdr:txBody>
    </xdr:sp>
    <xdr:clientData/>
  </xdr:twoCellAnchor>
  <xdr:twoCellAnchor>
    <xdr:from>
      <xdr:col>4</xdr:col>
      <xdr:colOff>434340</xdr:colOff>
      <xdr:row>4</xdr:row>
      <xdr:rowOff>371475</xdr:rowOff>
    </xdr:from>
    <xdr:to>
      <xdr:col>4</xdr:col>
      <xdr:colOff>481965</xdr:colOff>
      <xdr:row>9</xdr:row>
      <xdr:rowOff>238125</xdr:rowOff>
    </xdr:to>
    <xdr:sp macro="" textlink="">
      <xdr:nvSpPr>
        <xdr:cNvPr id="30846" name="CasellaDiTesto 35">
          <a:extLst>
            <a:ext uri="{FF2B5EF4-FFF2-40B4-BE49-F238E27FC236}">
              <a16:creationId xmlns:a16="http://schemas.microsoft.com/office/drawing/2014/main" id="{00000000-0008-0000-0700-00007E780000}"/>
            </a:ext>
          </a:extLst>
        </xdr:cNvPr>
        <xdr:cNvSpPr txBox="1">
          <a:spLocks noChangeArrowheads="1"/>
        </xdr:cNvSpPr>
      </xdr:nvSpPr>
      <xdr:spPr bwMode="auto">
        <a:xfrm rot="5400000">
          <a:off x="3624263" y="2662237"/>
          <a:ext cx="1390650" cy="47625"/>
        </a:xfrm>
        <a:prstGeom prst="rect">
          <a:avLst/>
        </a:prstGeom>
        <a:solidFill>
          <a:srgbClr val="D7E4BD"/>
        </a:solidFill>
        <a:ln w="9525">
          <a:solidFill>
            <a:srgbClr val="EBF1DE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I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M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P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R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E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N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D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I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T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O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R</a:t>
          </a:r>
        </a:p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E</a:t>
          </a:r>
        </a:p>
        <a:p>
          <a:pPr algn="ctr" rtl="1">
            <a:defRPr sz="1000"/>
          </a:pPr>
          <a:endParaRPr lang="it-IT" sz="600" b="1" i="0" strike="noStrike">
            <a:solidFill>
              <a:srgbClr val="000080"/>
            </a:solidFill>
            <a:latin typeface="Calibri"/>
          </a:endParaRPr>
        </a:p>
      </xdr:txBody>
    </xdr:sp>
    <xdr:clientData/>
  </xdr:twoCellAnchor>
  <xdr:twoCellAnchor>
    <xdr:from>
      <xdr:col>4</xdr:col>
      <xdr:colOff>443865</xdr:colOff>
      <xdr:row>10</xdr:row>
      <xdr:rowOff>0</xdr:rowOff>
    </xdr:from>
    <xdr:to>
      <xdr:col>4</xdr:col>
      <xdr:colOff>484686</xdr:colOff>
      <xdr:row>15</xdr:row>
      <xdr:rowOff>28575</xdr:rowOff>
    </xdr:to>
    <xdr:sp macro="" textlink="">
      <xdr:nvSpPr>
        <xdr:cNvPr id="30847" name="CasellaDiTesto 36">
          <a:extLst>
            <a:ext uri="{FF2B5EF4-FFF2-40B4-BE49-F238E27FC236}">
              <a16:creationId xmlns:a16="http://schemas.microsoft.com/office/drawing/2014/main" id="{00000000-0008-0000-0700-00007F780000}"/>
            </a:ext>
          </a:extLst>
        </xdr:cNvPr>
        <xdr:cNvSpPr txBox="1">
          <a:spLocks noChangeArrowheads="1"/>
        </xdr:cNvSpPr>
      </xdr:nvSpPr>
      <xdr:spPr bwMode="auto">
        <a:xfrm rot="5400000">
          <a:off x="3633788" y="4195762"/>
          <a:ext cx="1390650" cy="47625"/>
        </a:xfrm>
        <a:prstGeom prst="rect">
          <a:avLst/>
        </a:prstGeom>
        <a:solidFill>
          <a:srgbClr val="D7E4BD"/>
        </a:solidFill>
        <a:ln w="9525">
          <a:solidFill>
            <a:srgbClr val="EBF1DE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600" b="1" i="0" strike="noStrike">
              <a:solidFill>
                <a:srgbClr val="000080"/>
              </a:solidFill>
              <a:latin typeface="Calibri"/>
            </a:rPr>
            <a:t>Persona fisica</a:t>
          </a:r>
        </a:p>
      </xdr:txBody>
    </xdr:sp>
    <xdr:clientData/>
  </xdr:twoCellAnchor>
  <xdr:twoCellAnchor>
    <xdr:from>
      <xdr:col>4</xdr:col>
      <xdr:colOff>93345</xdr:colOff>
      <xdr:row>7</xdr:row>
      <xdr:rowOff>171450</xdr:rowOff>
    </xdr:from>
    <xdr:to>
      <xdr:col>4</xdr:col>
      <xdr:colOff>293370</xdr:colOff>
      <xdr:row>8</xdr:row>
      <xdr:rowOff>36194</xdr:rowOff>
    </xdr:to>
    <xdr:sp macro="" textlink="">
      <xdr:nvSpPr>
        <xdr:cNvPr id="38" name="Freccia a destra con strisce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/>
      </xdr:nvSpPr>
      <xdr:spPr>
        <a:xfrm>
          <a:off x="3924300" y="2752725"/>
          <a:ext cx="200025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t-IT"/>
        </a:p>
      </xdr:txBody>
    </xdr:sp>
    <xdr:clientData/>
  </xdr:twoCellAnchor>
  <xdr:twoCellAnchor>
    <xdr:from>
      <xdr:col>4</xdr:col>
      <xdr:colOff>9525</xdr:colOff>
      <xdr:row>6</xdr:row>
      <xdr:rowOff>47625</xdr:rowOff>
    </xdr:from>
    <xdr:to>
      <xdr:col>4</xdr:col>
      <xdr:colOff>331334</xdr:colOff>
      <xdr:row>7</xdr:row>
      <xdr:rowOff>114300</xdr:rowOff>
    </xdr:to>
    <xdr:sp macro="" textlink="">
      <xdr:nvSpPr>
        <xdr:cNvPr id="30849" name="CasellaDiTesto 38">
          <a:extLst>
            <a:ext uri="{FF2B5EF4-FFF2-40B4-BE49-F238E27FC236}">
              <a16:creationId xmlns:a16="http://schemas.microsoft.com/office/drawing/2014/main" id="{00000000-0008-0000-0700-000081780000}"/>
            </a:ext>
          </a:extLst>
        </xdr:cNvPr>
        <xdr:cNvSpPr txBox="1">
          <a:spLocks noChangeArrowheads="1"/>
        </xdr:cNvSpPr>
      </xdr:nvSpPr>
      <xdr:spPr bwMode="auto">
        <a:xfrm>
          <a:off x="3886200" y="2438400"/>
          <a:ext cx="314325" cy="2571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800" b="1" i="0" strike="noStrike">
              <a:solidFill>
                <a:srgbClr val="000000"/>
              </a:solidFill>
              <a:latin typeface="Calibri"/>
            </a:rPr>
            <a:t>SE</a:t>
          </a:r>
        </a:p>
      </xdr:txBody>
    </xdr:sp>
    <xdr:clientData/>
  </xdr:twoCellAnchor>
  <xdr:twoCellAnchor>
    <xdr:from>
      <xdr:col>4</xdr:col>
      <xdr:colOff>104775</xdr:colOff>
      <xdr:row>12</xdr:row>
      <xdr:rowOff>66675</xdr:rowOff>
    </xdr:from>
    <xdr:to>
      <xdr:col>4</xdr:col>
      <xdr:colOff>312493</xdr:colOff>
      <xdr:row>12</xdr:row>
      <xdr:rowOff>112394</xdr:rowOff>
    </xdr:to>
    <xdr:sp macro="" textlink="">
      <xdr:nvSpPr>
        <xdr:cNvPr id="40" name="Freccia a destra con strisce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/>
      </xdr:nvSpPr>
      <xdr:spPr>
        <a:xfrm>
          <a:off x="3943350" y="4200525"/>
          <a:ext cx="200025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t-IT"/>
        </a:p>
      </xdr:txBody>
    </xdr:sp>
    <xdr:clientData/>
  </xdr:twoCellAnchor>
  <xdr:twoCellAnchor>
    <xdr:from>
      <xdr:col>4</xdr:col>
      <xdr:colOff>104775</xdr:colOff>
      <xdr:row>2</xdr:row>
      <xdr:rowOff>371475</xdr:rowOff>
    </xdr:from>
    <xdr:to>
      <xdr:col>4</xdr:col>
      <xdr:colOff>312493</xdr:colOff>
      <xdr:row>3</xdr:row>
      <xdr:rowOff>36194</xdr:rowOff>
    </xdr:to>
    <xdr:sp macro="" textlink="">
      <xdr:nvSpPr>
        <xdr:cNvPr id="41" name="Freccia a destra con strisce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/>
      </xdr:nvSpPr>
      <xdr:spPr>
        <a:xfrm>
          <a:off x="3943350" y="1228725"/>
          <a:ext cx="200025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it-IT"/>
        </a:p>
      </xdr:txBody>
    </xdr:sp>
    <xdr:clientData/>
  </xdr:twoCellAnchor>
  <xdr:twoCellAnchor>
    <xdr:from>
      <xdr:col>4</xdr:col>
      <xdr:colOff>19050</xdr:colOff>
      <xdr:row>2</xdr:row>
      <xdr:rowOff>85725</xdr:rowOff>
    </xdr:from>
    <xdr:to>
      <xdr:col>4</xdr:col>
      <xdr:colOff>348708</xdr:colOff>
      <xdr:row>2</xdr:row>
      <xdr:rowOff>316409</xdr:rowOff>
    </xdr:to>
    <xdr:sp macro="" textlink="">
      <xdr:nvSpPr>
        <xdr:cNvPr id="30852" name="CasellaDiTesto 50">
          <a:extLst>
            <a:ext uri="{FF2B5EF4-FFF2-40B4-BE49-F238E27FC236}">
              <a16:creationId xmlns:a16="http://schemas.microsoft.com/office/drawing/2014/main" id="{00000000-0008-0000-0700-000084780000}"/>
            </a:ext>
          </a:extLst>
        </xdr:cNvPr>
        <xdr:cNvSpPr txBox="1">
          <a:spLocks noChangeArrowheads="1"/>
        </xdr:cNvSpPr>
      </xdr:nvSpPr>
      <xdr:spPr bwMode="auto">
        <a:xfrm>
          <a:off x="3895725" y="942975"/>
          <a:ext cx="314325" cy="2381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800" b="1" i="0" strike="noStrike">
              <a:solidFill>
                <a:srgbClr val="000000"/>
              </a:solidFill>
              <a:latin typeface="Calibri"/>
            </a:rPr>
            <a:t>SE</a:t>
          </a:r>
        </a:p>
      </xdr:txBody>
    </xdr:sp>
    <xdr:clientData/>
  </xdr:twoCellAnchor>
  <xdr:twoCellAnchor>
    <xdr:from>
      <xdr:col>4</xdr:col>
      <xdr:colOff>19050</xdr:colOff>
      <xdr:row>11</xdr:row>
      <xdr:rowOff>11430</xdr:rowOff>
    </xdr:from>
    <xdr:to>
      <xdr:col>4</xdr:col>
      <xdr:colOff>350611</xdr:colOff>
      <xdr:row>12</xdr:row>
      <xdr:rowOff>9729</xdr:rowOff>
    </xdr:to>
    <xdr:sp macro="" textlink="">
      <xdr:nvSpPr>
        <xdr:cNvPr id="30853" name="CasellaDiTesto 51">
          <a:extLst>
            <a:ext uri="{FF2B5EF4-FFF2-40B4-BE49-F238E27FC236}">
              <a16:creationId xmlns:a16="http://schemas.microsoft.com/office/drawing/2014/main" id="{00000000-0008-0000-0700-000085780000}"/>
            </a:ext>
          </a:extLst>
        </xdr:cNvPr>
        <xdr:cNvSpPr txBox="1">
          <a:spLocks noChangeArrowheads="1"/>
        </xdr:cNvSpPr>
      </xdr:nvSpPr>
      <xdr:spPr bwMode="auto">
        <a:xfrm>
          <a:off x="3895725" y="3924300"/>
          <a:ext cx="323850" cy="2190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800" b="1" i="0" strike="noStrike">
              <a:solidFill>
                <a:srgbClr val="000000"/>
              </a:solidFill>
              <a:latin typeface="Calibri"/>
            </a:rPr>
            <a:t>SE</a:t>
          </a:r>
        </a:p>
      </xdr:txBody>
    </xdr:sp>
    <xdr:clientData/>
  </xdr:twoCellAnchor>
  <xdr:twoCellAnchor>
    <xdr:from>
      <xdr:col>6</xdr:col>
      <xdr:colOff>9525</xdr:colOff>
      <xdr:row>14</xdr:row>
      <xdr:rowOff>9525</xdr:rowOff>
    </xdr:from>
    <xdr:to>
      <xdr:col>9</xdr:col>
      <xdr:colOff>746748</xdr:colOff>
      <xdr:row>15</xdr:row>
      <xdr:rowOff>57150</xdr:rowOff>
    </xdr:to>
    <xdr:sp macro="" textlink="">
      <xdr:nvSpPr>
        <xdr:cNvPr id="10275" name="CasellaDiTesto 3">
          <a:extLst>
            <a:ext uri="{FF2B5EF4-FFF2-40B4-BE49-F238E27FC236}">
              <a16:creationId xmlns:a16="http://schemas.microsoft.com/office/drawing/2014/main" id="{00000000-0008-0000-0700-000023280000}"/>
            </a:ext>
          </a:extLst>
        </xdr:cNvPr>
        <xdr:cNvSpPr txBox="1">
          <a:spLocks noChangeArrowheads="1"/>
        </xdr:cNvSpPr>
      </xdr:nvSpPr>
      <xdr:spPr bwMode="auto">
        <a:xfrm>
          <a:off x="4448175" y="4686300"/>
          <a:ext cx="3581400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0" i="0" strike="noStrike">
              <a:solidFill>
                <a:srgbClr val="000080"/>
              </a:solidFill>
              <a:latin typeface="Calibri"/>
            </a:rPr>
            <a:t>Persona fisica (</a:t>
          </a:r>
          <a:r>
            <a:rPr lang="it-IT" sz="900" b="1" i="0" strike="noStrike">
              <a:solidFill>
                <a:srgbClr val="000080"/>
              </a:solidFill>
              <a:latin typeface="Calibri"/>
            </a:rPr>
            <a:t>privato</a:t>
          </a:r>
          <a:r>
            <a:rPr lang="it-IT" sz="900" b="0" i="0" strike="noStrike">
              <a:solidFill>
                <a:srgbClr val="000080"/>
              </a:solidFill>
              <a:latin typeface="Calibri"/>
            </a:rPr>
            <a:t>) con partecipazione </a:t>
          </a:r>
          <a:r>
            <a:rPr lang="it-IT" sz="900" b="1" i="0" strike="noStrike">
              <a:solidFill>
                <a:srgbClr val="000080"/>
              </a:solidFill>
              <a:latin typeface="Calibri"/>
            </a:rPr>
            <a:t>Non qualificata</a:t>
          </a:r>
          <a:r>
            <a:rPr lang="it-IT" sz="900" b="0" i="0" strike="noStrike">
              <a:solidFill>
                <a:srgbClr val="000080"/>
              </a:solidFill>
              <a:latin typeface="Calibri"/>
            </a:rPr>
            <a:t> </a:t>
          </a:r>
        </a:p>
      </xdr:txBody>
    </xdr:sp>
    <xdr:clientData/>
  </xdr:twoCellAnchor>
  <xdr:twoCellAnchor>
    <xdr:from>
      <xdr:col>11</xdr:col>
      <xdr:colOff>9525</xdr:colOff>
      <xdr:row>11</xdr:row>
      <xdr:rowOff>11430</xdr:rowOff>
    </xdr:from>
    <xdr:to>
      <xdr:col>12</xdr:col>
      <xdr:colOff>681928</xdr:colOff>
      <xdr:row>12</xdr:row>
      <xdr:rowOff>47798</xdr:rowOff>
    </xdr:to>
    <xdr:sp macro="" textlink="">
      <xdr:nvSpPr>
        <xdr:cNvPr id="2" name="CasellaDiTesto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7981950" y="4686300"/>
          <a:ext cx="1381125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0" i="0" strike="noStrike">
              <a:solidFill>
                <a:srgbClr val="000080"/>
              </a:solidFill>
              <a:latin typeface="Calibri"/>
            </a:rPr>
            <a:t>Normativa </a:t>
          </a:r>
        </a:p>
      </xdr:txBody>
    </xdr:sp>
    <xdr:clientData/>
  </xdr:twoCellAnchor>
  <xdr:twoCellAnchor>
    <xdr:from>
      <xdr:col>11</xdr:col>
      <xdr:colOff>9525</xdr:colOff>
      <xdr:row>9</xdr:row>
      <xdr:rowOff>9525</xdr:rowOff>
    </xdr:from>
    <xdr:to>
      <xdr:col>12</xdr:col>
      <xdr:colOff>681928</xdr:colOff>
      <xdr:row>9</xdr:row>
      <xdr:rowOff>266700</xdr:rowOff>
    </xdr:to>
    <xdr:sp macro="" textlink="">
      <xdr:nvSpPr>
        <xdr:cNvPr id="3" name="CasellaDiTesto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7981950" y="4686300"/>
          <a:ext cx="1381125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0" i="0" strike="noStrike">
              <a:solidFill>
                <a:srgbClr val="000080"/>
              </a:solidFill>
              <a:latin typeface="Calibri"/>
            </a:rPr>
            <a:t>Normativa </a:t>
          </a:r>
        </a:p>
      </xdr:txBody>
    </xdr:sp>
    <xdr:clientData/>
  </xdr:twoCellAnchor>
  <xdr:twoCellAnchor>
    <xdr:from>
      <xdr:col>11</xdr:col>
      <xdr:colOff>9525</xdr:colOff>
      <xdr:row>6</xdr:row>
      <xdr:rowOff>9525</xdr:rowOff>
    </xdr:from>
    <xdr:to>
      <xdr:col>12</xdr:col>
      <xdr:colOff>681928</xdr:colOff>
      <xdr:row>7</xdr:row>
      <xdr:rowOff>76200</xdr:rowOff>
    </xdr:to>
    <xdr:sp macro="" textlink="">
      <xdr:nvSpPr>
        <xdr:cNvPr id="4" name="CasellaDiTesto 8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7981950" y="4686300"/>
          <a:ext cx="1381125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0" i="0" strike="noStrike">
              <a:solidFill>
                <a:srgbClr val="000080"/>
              </a:solidFill>
              <a:latin typeface="Calibri"/>
            </a:rPr>
            <a:t>Normativa </a:t>
          </a:r>
        </a:p>
      </xdr:txBody>
    </xdr:sp>
    <xdr:clientData/>
  </xdr:twoCellAnchor>
  <xdr:twoCellAnchor>
    <xdr:from>
      <xdr:col>11</xdr:col>
      <xdr:colOff>9525</xdr:colOff>
      <xdr:row>4</xdr:row>
      <xdr:rowOff>9525</xdr:rowOff>
    </xdr:from>
    <xdr:to>
      <xdr:col>12</xdr:col>
      <xdr:colOff>681928</xdr:colOff>
      <xdr:row>4</xdr:row>
      <xdr:rowOff>266700</xdr:rowOff>
    </xdr:to>
    <xdr:sp macro="" textlink="">
      <xdr:nvSpPr>
        <xdr:cNvPr id="5" name="CasellaDiTesto 8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7981950" y="4686300"/>
          <a:ext cx="1381125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0" i="0" strike="noStrike">
              <a:solidFill>
                <a:srgbClr val="000080"/>
              </a:solidFill>
              <a:latin typeface="Calibri"/>
            </a:rPr>
            <a:t>Normativa </a:t>
          </a:r>
        </a:p>
      </xdr:txBody>
    </xdr:sp>
    <xdr:clientData/>
  </xdr:twoCellAnchor>
  <xdr:twoCellAnchor>
    <xdr:from>
      <xdr:col>11</xdr:col>
      <xdr:colOff>9525</xdr:colOff>
      <xdr:row>2</xdr:row>
      <xdr:rowOff>9525</xdr:rowOff>
    </xdr:from>
    <xdr:to>
      <xdr:col>12</xdr:col>
      <xdr:colOff>681928</xdr:colOff>
      <xdr:row>2</xdr:row>
      <xdr:rowOff>266700</xdr:rowOff>
    </xdr:to>
    <xdr:sp macro="" textlink="">
      <xdr:nvSpPr>
        <xdr:cNvPr id="6" name="CasellaDiTesto 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7981950" y="4686300"/>
          <a:ext cx="1381125" cy="257175"/>
        </a:xfrm>
        <a:prstGeom prst="rect">
          <a:avLst/>
        </a:prstGeom>
        <a:solidFill>
          <a:srgbClr val="B7DEE8"/>
        </a:solidFill>
        <a:ln w="9525">
          <a:solidFill>
            <a:srgbClr val="558ED5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1">
            <a:defRPr sz="1000"/>
          </a:pPr>
          <a:r>
            <a:rPr lang="it-IT" sz="900" b="0" i="0" strike="noStrike">
              <a:solidFill>
                <a:srgbClr val="000080"/>
              </a:solidFill>
              <a:latin typeface="Calibri"/>
            </a:rPr>
            <a:t>Normativa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411480</xdr:colOff>
          <xdr:row>6</xdr:row>
          <xdr:rowOff>160020</xdr:rowOff>
        </xdr:from>
        <xdr:to>
          <xdr:col>1</xdr:col>
          <xdr:colOff>640080</xdr:colOff>
          <xdr:row>8</xdr:row>
          <xdr:rowOff>45720</xdr:rowOff>
        </xdr:to>
        <xdr:sp macro="" textlink="">
          <xdr:nvSpPr>
            <xdr:cNvPr id="10276" name="ComboBox1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00000000-0008-0000-0700-00002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243840</xdr:colOff>
          <xdr:row>10</xdr:row>
          <xdr:rowOff>7620</xdr:rowOff>
        </xdr:from>
        <xdr:to>
          <xdr:col>0</xdr:col>
          <xdr:colOff>830580</xdr:colOff>
          <xdr:row>10</xdr:row>
          <xdr:rowOff>266700</xdr:rowOff>
        </xdr:to>
        <xdr:sp macro="" textlink="">
          <xdr:nvSpPr>
            <xdr:cNvPr id="10277" name="Label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00000000-0008-0000-0700-00002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Socio di</a:t>
              </a:r>
            </a:p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1089660</xdr:colOff>
          <xdr:row>11</xdr:row>
          <xdr:rowOff>190500</xdr:rowOff>
        </xdr:from>
        <xdr:to>
          <xdr:col>0</xdr:col>
          <xdr:colOff>1920240</xdr:colOff>
          <xdr:row>12</xdr:row>
          <xdr:rowOff>160020</xdr:rowOff>
        </xdr:to>
        <xdr:sp macro="" textlink="">
          <xdr:nvSpPr>
            <xdr:cNvPr id="10278" name="Label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0000000-0008-0000-0700-00002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Cede sua quota</a:t>
              </a:r>
            </a:p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1348740</xdr:colOff>
          <xdr:row>13</xdr:row>
          <xdr:rowOff>76200</xdr:rowOff>
        </xdr:from>
        <xdr:to>
          <xdr:col>1</xdr:col>
          <xdr:colOff>22860</xdr:colOff>
          <xdr:row>13</xdr:row>
          <xdr:rowOff>274320</xdr:rowOff>
        </xdr:to>
        <xdr:sp macro="" textlink="">
          <xdr:nvSpPr>
            <xdr:cNvPr id="10279" name="Label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00000000-0008-0000-0700-00002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Valore fiscale</a:t>
              </a:r>
            </a:p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1470660</xdr:colOff>
          <xdr:row>14</xdr:row>
          <xdr:rowOff>15240</xdr:rowOff>
        </xdr:from>
        <xdr:to>
          <xdr:col>1</xdr:col>
          <xdr:colOff>160020</xdr:colOff>
          <xdr:row>14</xdr:row>
          <xdr:rowOff>190500</xdr:rowOff>
        </xdr:to>
        <xdr:sp macro="" textlink="">
          <xdr:nvSpPr>
            <xdr:cNvPr id="10280" name="Label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00000000-0008-0000-0700-00002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Disavanzo</a:t>
              </a:r>
            </a:p>
            <a:p>
              <a:pPr algn="l" rtl="0">
                <a:defRPr sz="1000"/>
              </a:pPr>
              <a:r>
                <a:rPr lang="it-I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144780</xdr:colOff>
          <xdr:row>0</xdr:row>
          <xdr:rowOff>45720</xdr:rowOff>
        </xdr:from>
        <xdr:to>
          <xdr:col>6</xdr:col>
          <xdr:colOff>30480</xdr:colOff>
          <xdr:row>0</xdr:row>
          <xdr:rowOff>358140</xdr:rowOff>
        </xdr:to>
        <xdr:sp macro="" textlink="">
          <xdr:nvSpPr>
            <xdr:cNvPr id="17566" name="CommandButton1" hidden="1">
              <a:extLst>
                <a:ext uri="{63B3BB69-23CF-44E3-9099-C40C66FF867C}">
                  <a14:compatExt spid="_x0000_s17566"/>
                </a:ext>
                <a:ext uri="{FF2B5EF4-FFF2-40B4-BE49-F238E27FC236}">
                  <a16:creationId xmlns:a16="http://schemas.microsoft.com/office/drawing/2014/main" id="{00000000-0008-0000-0700-00009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358140</xdr:colOff>
          <xdr:row>3</xdr:row>
          <xdr:rowOff>335280</xdr:rowOff>
        </xdr:from>
        <xdr:to>
          <xdr:col>10</xdr:col>
          <xdr:colOff>106680</xdr:colOff>
          <xdr:row>5</xdr:row>
          <xdr:rowOff>129540</xdr:rowOff>
        </xdr:to>
        <xdr:sp macro="" textlink="">
          <xdr:nvSpPr>
            <xdr:cNvPr id="8195" name="CommandButton2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358140</xdr:colOff>
          <xdr:row>6</xdr:row>
          <xdr:rowOff>60960</xdr:rowOff>
        </xdr:from>
        <xdr:to>
          <xdr:col>10</xdr:col>
          <xdr:colOff>106680</xdr:colOff>
          <xdr:row>8</xdr:row>
          <xdr:rowOff>22860</xdr:rowOff>
        </xdr:to>
        <xdr:sp macro="" textlink="">
          <xdr:nvSpPr>
            <xdr:cNvPr id="8196" name="CommandButton3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167640</xdr:colOff>
          <xdr:row>6</xdr:row>
          <xdr:rowOff>30480</xdr:rowOff>
        </xdr:from>
        <xdr:to>
          <xdr:col>7</xdr:col>
          <xdr:colOff>68580</xdr:colOff>
          <xdr:row>8</xdr:row>
          <xdr:rowOff>38100</xdr:rowOff>
        </xdr:to>
        <xdr:sp macro="" textlink="">
          <xdr:nvSpPr>
            <xdr:cNvPr id="9219" name="CommandButton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8</xdr:row>
          <xdr:rowOff>137160</xdr:rowOff>
        </xdr:from>
        <xdr:to>
          <xdr:col>7</xdr:col>
          <xdr:colOff>76200</xdr:colOff>
          <xdr:row>10</xdr:row>
          <xdr:rowOff>144780</xdr:rowOff>
        </xdr:to>
        <xdr:sp macro="" textlink="">
          <xdr:nvSpPr>
            <xdr:cNvPr id="9220" name="CommandButton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2</xdr:row>
          <xdr:rowOff>0</xdr:rowOff>
        </xdr:from>
        <xdr:to>
          <xdr:col>7</xdr:col>
          <xdr:colOff>403860</xdr:colOff>
          <xdr:row>3</xdr:row>
          <xdr:rowOff>152400</xdr:rowOff>
        </xdr:to>
        <xdr:sp macro="" textlink="">
          <xdr:nvSpPr>
            <xdr:cNvPr id="5124" name="CommandButton1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</xdr:row>
          <xdr:rowOff>38100</xdr:rowOff>
        </xdr:from>
        <xdr:to>
          <xdr:col>7</xdr:col>
          <xdr:colOff>419100</xdr:colOff>
          <xdr:row>6</xdr:row>
          <xdr:rowOff>15240</xdr:rowOff>
        </xdr:to>
        <xdr:sp macro="" textlink="">
          <xdr:nvSpPr>
            <xdr:cNvPr id="5125" name="CommandButton2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144780</xdr:rowOff>
        </xdr:from>
        <xdr:to>
          <xdr:col>3</xdr:col>
          <xdr:colOff>38100</xdr:colOff>
          <xdr:row>17</xdr:row>
          <xdr:rowOff>91440</xdr:rowOff>
        </xdr:to>
        <xdr:sp macro="" textlink="">
          <xdr:nvSpPr>
            <xdr:cNvPr id="12289" name="CommandButton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3</xdr:col>
          <xdr:colOff>38100</xdr:colOff>
          <xdr:row>19</xdr:row>
          <xdr:rowOff>144780</xdr:rowOff>
        </xdr:to>
        <xdr:sp macro="" textlink="">
          <xdr:nvSpPr>
            <xdr:cNvPr id="12290" name="CommandButton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441960</xdr:colOff>
          <xdr:row>0</xdr:row>
          <xdr:rowOff>281940</xdr:rowOff>
        </xdr:from>
        <xdr:to>
          <xdr:col>7</xdr:col>
          <xdr:colOff>518160</xdr:colOff>
          <xdr:row>2</xdr:row>
          <xdr:rowOff>7620</xdr:rowOff>
        </xdr:to>
        <xdr:sp macro="" textlink="">
          <xdr:nvSpPr>
            <xdr:cNvPr id="7188" name="CommandButton1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449580</xdr:colOff>
          <xdr:row>2</xdr:row>
          <xdr:rowOff>91440</xdr:rowOff>
        </xdr:from>
        <xdr:to>
          <xdr:col>7</xdr:col>
          <xdr:colOff>525780</xdr:colOff>
          <xdr:row>4</xdr:row>
          <xdr:rowOff>7620</xdr:rowOff>
        </xdr:to>
        <xdr:sp macro="" textlink="">
          <xdr:nvSpPr>
            <xdr:cNvPr id="7189" name="CommandButton2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937260</xdr:colOff>
          <xdr:row>19</xdr:row>
          <xdr:rowOff>106680</xdr:rowOff>
        </xdr:from>
        <xdr:to>
          <xdr:col>0</xdr:col>
          <xdr:colOff>2560320</xdr:colOff>
          <xdr:row>20</xdr:row>
          <xdr:rowOff>182880</xdr:rowOff>
        </xdr:to>
        <xdr:sp macro="" textlink="">
          <xdr:nvSpPr>
            <xdr:cNvPr id="11266" name="CommandButton1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125730</xdr:rowOff>
    </xdr:from>
    <xdr:to>
      <xdr:col>11</xdr:col>
      <xdr:colOff>28575</xdr:colOff>
      <xdr:row>43</xdr:row>
      <xdr:rowOff>104777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95250" y="1019175"/>
          <a:ext cx="6124575" cy="59626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it-IT" sz="900" b="0" i="0" strike="noStrike">
              <a:solidFill>
                <a:srgbClr val="000000"/>
              </a:solidFill>
              <a:latin typeface="+mn-lt"/>
            </a:rPr>
            <a:t>Il programma permette di valutare l'opportunità di procedere alla rideterminazione dei valori di acquisto di quote di partecipazione in società non quotate detenute da persone fisiche al di fuori dell'impresa</a:t>
          </a: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 eventualmente svolta, a</a:t>
          </a:r>
          <a:r>
            <a:rPr lang="it-IT" sz="900" b="0" i="0" strike="noStrike">
              <a:solidFill>
                <a:srgbClr val="000000"/>
              </a:solidFill>
              <a:latin typeface="+mn-lt"/>
            </a:rPr>
            <a:t>i sensi e per gli effetti dell'art. 5 della legge 28 dicembre 2001, n. 448.</a:t>
          </a:r>
        </a:p>
        <a:p>
          <a:pPr algn="l" rtl="1">
            <a:defRPr sz="1000"/>
          </a:pPr>
          <a:r>
            <a:rPr lang="it-IT" sz="900" b="0" i="0" strike="noStrike">
              <a:solidFill>
                <a:srgbClr val="000000"/>
              </a:solidFill>
              <a:latin typeface="+mn-lt"/>
            </a:rPr>
            <a:t>Viene eseguito preliminarmente il calcolo del </a:t>
          </a:r>
          <a:r>
            <a:rPr lang="it-IT" sz="900" b="1" i="0" strike="noStrike">
              <a:solidFill>
                <a:srgbClr val="000000"/>
              </a:solidFill>
              <a:latin typeface="+mn-lt"/>
            </a:rPr>
            <a:t>valore di azienda,</a:t>
          </a:r>
          <a:r>
            <a:rPr lang="it-IT" sz="900" b="0" i="0" strike="noStrike">
              <a:solidFill>
                <a:srgbClr val="000000"/>
              </a:solidFill>
              <a:latin typeface="+mn-lt"/>
            </a:rPr>
            <a:t> attraverso il metodo misto patrimoniale-reddituale,</a:t>
          </a: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+mn-lt"/>
            </a:rPr>
            <a:t>procedendo all’</a:t>
          </a:r>
          <a:r>
            <a:rPr lang="it-IT" sz="900" b="1" i="1" strike="noStrike">
              <a:solidFill>
                <a:srgbClr val="000000"/>
              </a:solidFill>
              <a:latin typeface="+mn-lt"/>
            </a:rPr>
            <a:t>INSERIMENTO</a:t>
          </a:r>
          <a:r>
            <a:rPr lang="it-IT" sz="900" b="0" i="0" strike="noStrike">
              <a:solidFill>
                <a:srgbClr val="000000"/>
              </a:solidFill>
              <a:latin typeface="+mn-lt"/>
            </a:rPr>
            <a:t>:</a:t>
          </a:r>
        </a:p>
        <a:p>
          <a:pPr marL="0" marR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it-IT" sz="900" b="0" i="0" strike="noStrike">
              <a:solidFill>
                <a:srgbClr val="000000"/>
              </a:solidFill>
              <a:latin typeface="+mn-lt"/>
            </a:rPr>
            <a:t>- dei dati di bilancio in forma aggregata, al fine di determinare il valore del patrimonio netto e dei flussi reddituali, apportando l</a:t>
          </a:r>
          <a:r>
            <a:rPr lang="it-IT" sz="900" b="0" i="0">
              <a:latin typeface="+mn-lt"/>
              <a:ea typeface="+mn-ea"/>
              <a:cs typeface="+mn-cs"/>
            </a:rPr>
            <a:t>e </a:t>
          </a:r>
          <a:r>
            <a:rPr lang="it-IT" sz="900" b="0" i="1">
              <a:latin typeface="+mn-lt"/>
              <a:ea typeface="+mn-ea"/>
              <a:cs typeface="+mn-cs"/>
            </a:rPr>
            <a:t>rettifiche patrimoniali </a:t>
          </a:r>
          <a:r>
            <a:rPr lang="it-IT" sz="900" b="0" i="0">
              <a:latin typeface="+mn-lt"/>
              <a:ea typeface="+mn-ea"/>
              <a:cs typeface="+mn-cs"/>
            </a:rPr>
            <a:t>(*) ritenute necessarie affinché i valori dell’ultimo bilancio consuntivo riflettano al meglio la realtà dell’azienda e le</a:t>
          </a:r>
          <a:r>
            <a:rPr lang="it-IT" sz="900" b="1" i="0">
              <a:latin typeface="+mn-lt"/>
              <a:ea typeface="+mn-ea"/>
              <a:cs typeface="+mn-cs"/>
            </a:rPr>
            <a:t>  </a:t>
          </a:r>
          <a:r>
            <a:rPr lang="it-IT" sz="900" b="0" i="1">
              <a:latin typeface="+mn-lt"/>
              <a:ea typeface="+mn-ea"/>
              <a:cs typeface="+mn-cs"/>
            </a:rPr>
            <a:t>rettifiche economiche </a:t>
          </a:r>
          <a:r>
            <a:rPr lang="it-IT" sz="900" b="0" i="0">
              <a:latin typeface="+mn-lt"/>
              <a:ea typeface="+mn-ea"/>
              <a:cs typeface="+mn-cs"/>
            </a:rPr>
            <a:t>(**) necessarie affinché il reddito di esercizio</a:t>
          </a:r>
          <a:r>
            <a:rPr lang="it-IT" sz="900" b="0" i="0" baseline="0">
              <a:latin typeface="+mn-lt"/>
              <a:ea typeface="+mn-ea"/>
              <a:cs typeface="+mn-cs"/>
            </a:rPr>
            <a:t>  </a:t>
          </a:r>
          <a:r>
            <a:rPr lang="it-IT" sz="900" b="0" i="0">
              <a:latin typeface="+mn-lt"/>
              <a:ea typeface="+mn-ea"/>
              <a:cs typeface="+mn-cs"/>
            </a:rPr>
            <a:t>corrisponda a quello mediamente ritraibile per il futuro</a:t>
          </a:r>
          <a:r>
            <a:rPr kumimoji="0" lang="it-IT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(foglio “</a:t>
          </a:r>
          <a:r>
            <a:rPr kumimoji="0" lang="it-IT" sz="9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Bilanci Sintetici</a:t>
          </a:r>
          <a:r>
            <a:rPr kumimoji="0" lang="it-IT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”)</a:t>
          </a:r>
          <a:endParaRPr lang="it-IT" sz="900" b="0" i="0" strike="noStrike">
            <a:solidFill>
              <a:srgbClr val="000000"/>
            </a:solidFill>
            <a:latin typeface="+mn-lt"/>
          </a:endParaRPr>
        </a:p>
        <a:p>
          <a:pPr algn="l" rtl="1">
            <a:defRPr sz="1000"/>
          </a:pPr>
          <a:r>
            <a:rPr lang="it-IT" sz="900" b="0" i="0" strike="noStrike">
              <a:solidFill>
                <a:srgbClr val="000000"/>
              </a:solidFill>
              <a:latin typeface="+mn-lt"/>
            </a:rPr>
            <a:t>- dei tassi di interesse da utilizzare per l’attualizzazione del</a:t>
          </a: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 reddito medio prospettico e la determinazione dei sovraredditi e </a:t>
          </a:r>
          <a:r>
            <a:rPr lang="it-IT" sz="900" b="0" i="0" strike="noStrike">
              <a:solidFill>
                <a:srgbClr val="000000"/>
              </a:solidFill>
              <a:latin typeface="+mn-lt"/>
            </a:rPr>
            <a:t>del numero degli anni in cui l'avviamento commerciale si ritiene perduri (foglio "</a:t>
          </a:r>
          <a:r>
            <a:rPr lang="it-IT" sz="900" b="1" i="1" strike="noStrike">
              <a:solidFill>
                <a:srgbClr val="FF0000"/>
              </a:solidFill>
              <a:latin typeface="+mn-lt"/>
            </a:rPr>
            <a:t>Valutazione</a:t>
          </a:r>
          <a:r>
            <a:rPr lang="it-IT" sz="900" b="0" i="0" strike="noStrike">
              <a:solidFill>
                <a:srgbClr val="000000"/>
              </a:solidFill>
              <a:latin typeface="+mn-lt"/>
            </a:rPr>
            <a:t>").</a:t>
          </a:r>
        </a:p>
        <a:p>
          <a:pPr algn="l" rtl="1">
            <a:defRPr sz="1000"/>
          </a:pPr>
          <a:endParaRPr lang="it-IT" sz="900" b="0" i="0" strike="noStrike">
            <a:solidFill>
              <a:srgbClr val="000000"/>
            </a:solidFill>
            <a:latin typeface="+mn-lt"/>
          </a:endParaRPr>
        </a:p>
        <a:p>
          <a:pPr algn="l" rtl="1">
            <a:defRPr sz="1000"/>
          </a:pPr>
          <a:r>
            <a:rPr lang="it-IT" sz="900" b="0" i="0" strike="noStrike">
              <a:solidFill>
                <a:srgbClr val="000000"/>
              </a:solidFill>
              <a:latin typeface="+mn-lt"/>
            </a:rPr>
            <a:t>Una volta effettuata</a:t>
          </a: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+mn-lt"/>
            </a:rPr>
            <a:t>la valutazione globale dell'azienda</a:t>
          </a: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 si procede alla stima del valore della quota societaria (foglio "</a:t>
          </a:r>
          <a:r>
            <a:rPr lang="it-IT" sz="900" b="1" i="0" strike="noStrike" baseline="0">
              <a:solidFill>
                <a:srgbClr val="FF0000"/>
              </a:solidFill>
              <a:latin typeface="+mn-lt"/>
            </a:rPr>
            <a:t>Quota</a:t>
          </a: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"), inserendo le % di partecipazione al capitale ed in assemblea e stabilendo una % di aumento o di riduzione del valore proporzionale della quota (premi o sconti di maggioranza o minoranza, facilità o difficoltà nella successiva rivendita, ecc.) e gli altri dati necessari a rilevare la plusvalenza ed i risparmi eventualmente conseguibili attraverso la procedura di rivalutazione: prezzo di vendita e di acquisizione della quota, onorari dovuti al professionista per la perizia di stima.</a:t>
          </a:r>
        </a:p>
        <a:p>
          <a:pPr algn="l" rtl="1">
            <a:defRPr sz="1000"/>
          </a:pPr>
          <a:endParaRPr lang="it-IT" sz="900" b="0" i="0" strike="noStrike" baseline="0">
            <a:solidFill>
              <a:srgbClr val="000000"/>
            </a:solidFill>
            <a:latin typeface="+mn-lt"/>
          </a:endParaRPr>
        </a:p>
        <a:p>
          <a:pPr algn="l" rtl="1">
            <a:defRPr sz="1000"/>
          </a:pP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Nella tavola di "</a:t>
          </a:r>
          <a:r>
            <a:rPr lang="it-IT" sz="900" b="1" i="0" strike="noStrike" baseline="0">
              <a:solidFill>
                <a:srgbClr val="FF0000"/>
              </a:solidFill>
              <a:latin typeface="+mn-lt"/>
            </a:rPr>
            <a:t>Raffronto</a:t>
          </a: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" è possibile valutare la convenienza ad eseguire la rivalutazione, potendo comparare i costi a cui si </a:t>
          </a:r>
        </a:p>
        <a:p>
          <a:pPr algn="l" rtl="1">
            <a:defRPr sz="1000"/>
          </a:pP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andrebbe incontro nelle diverse ipotesi.</a:t>
          </a:r>
        </a:p>
        <a:p>
          <a:pPr algn="l" rtl="1">
            <a:defRPr sz="1000"/>
          </a:pPr>
          <a:endParaRPr lang="it-IT" sz="900" b="0" i="0" strike="noStrike" baseline="0">
            <a:solidFill>
              <a:srgbClr val="000000"/>
            </a:solidFill>
            <a:latin typeface="+mn-lt"/>
          </a:endParaRPr>
        </a:p>
        <a:p>
          <a:pPr algn="l" rtl="1">
            <a:defRPr sz="1000"/>
          </a:pP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Viene poi riportata una </a:t>
          </a:r>
          <a:r>
            <a:rPr lang="it-IT" sz="900" b="1" i="0" strike="noStrike" baseline="0">
              <a:solidFill>
                <a:srgbClr val="FF0000"/>
              </a:solidFill>
              <a:latin typeface="+mn-lt"/>
            </a:rPr>
            <a:t>Scheda dinamica </a:t>
          </a:r>
          <a:r>
            <a:rPr lang="it-IT" sz="900" b="0" i="0" strike="noStrike" baseline="0">
              <a:solidFill>
                <a:srgbClr val="000000"/>
              </a:solidFill>
              <a:latin typeface="+mn-lt"/>
            </a:rPr>
            <a:t>per il calcolo del carico tributario effettivo connesso al conseguimento di plusvalenze da cessione di partecipazioni, sia che riguardino le persone fisiche  operanti in qualità di "privati", che è l'unica ipotesi beneficiante dell'agevolazione in discorso, sia che operino in regime d'impresa, sia nel caso in cui a conseguire la plusvalenza siano soggetti IRES. </a:t>
          </a:r>
        </a:p>
        <a:p>
          <a:pPr algn="l" rtl="1">
            <a:defRPr sz="1000"/>
          </a:pPr>
          <a:r>
            <a:rPr lang="it-IT" sz="900" b="0" i="0" strike="noStrike">
              <a:solidFill>
                <a:srgbClr val="000000"/>
              </a:solidFill>
              <a:latin typeface="+mn-lt"/>
            </a:rPr>
            <a:t> </a:t>
          </a:r>
        </a:p>
        <a:p>
          <a:pPr algn="l" rtl="1">
            <a:defRPr sz="1000"/>
          </a:pPr>
          <a:r>
            <a:rPr lang="it-IT" sz="900" b="0" i="0">
              <a:latin typeface="+mn-lt"/>
              <a:ea typeface="+mn-ea"/>
              <a:cs typeface="+mn-cs"/>
            </a:rPr>
            <a:t>(*) </a:t>
          </a:r>
          <a:r>
            <a:rPr lang="it-IT" sz="900" b="0" i="0" strike="noStrike">
              <a:solidFill>
                <a:srgbClr val="000000"/>
              </a:solidFill>
              <a:latin typeface="+mn-lt"/>
            </a:rPr>
            <a:t>Rettifiche patrimoniali</a:t>
          </a:r>
        </a:p>
        <a:p>
          <a:pPr algn="l" rtl="1">
            <a:defRPr sz="1000"/>
          </a:pPr>
          <a:r>
            <a:rPr lang="it-IT" sz="900" b="0" i="0" strike="noStrike">
              <a:solidFill>
                <a:srgbClr val="000000"/>
              </a:solidFill>
              <a:latin typeface="+mn-lt"/>
            </a:rPr>
            <a:t>Per  la  determinazione dell'effettivo patrimonio netto  ai valori correnti è necessario osservare  idonei criteri di valutazione delle varie poste dello stato patrimoniale, rettificando corrispondentemente i valori risultanti dalla contabilità aziendale. Così, sommariamente: - Immobili &gt;  valore di mercato; -Immobilizzazioni immateriali &gt; mantenere solo quelle che hanno un autonomo valore suscettibile di misurazione, stralciando ad esempio le spese di costituzione; -Titoli &gt; al valore corrente o al valore di capitale a seconda che si tratti di titoli fissi quotati o a tasso variabile; -Partecipazioni &gt; al costo o col metodo del patrimonio netto; -Magazzino &gt; prezzo corrente per i prodotti finiti e costo di sostituzione per materie prime od in corso di </a:t>
          </a:r>
        </a:p>
        <a:p>
          <a:pPr algn="l" rtl="1">
            <a:defRPr sz="1000"/>
          </a:pPr>
          <a:r>
            <a:rPr lang="it-IT" sz="900" b="0" i="0" strike="noStrike">
              <a:solidFill>
                <a:srgbClr val="000000"/>
              </a:solidFill>
              <a:latin typeface="+mn-lt"/>
            </a:rPr>
            <a:t>lavorazione; -Crediti e debiti &gt; valore di presunto realizzo o rimborso.</a:t>
          </a:r>
        </a:p>
        <a:p>
          <a:pPr algn="l" rtl="1">
            <a:defRPr sz="1000"/>
          </a:pPr>
          <a:endParaRPr lang="it-IT" sz="900" b="0" i="0">
            <a:latin typeface="+mn-lt"/>
            <a:ea typeface="+mn-ea"/>
            <a:cs typeface="+mn-cs"/>
          </a:endParaRPr>
        </a:p>
        <a:p>
          <a:pPr algn="l" rtl="1">
            <a:defRPr sz="1000"/>
          </a:pPr>
          <a:r>
            <a:rPr lang="it-IT" sz="900" b="0" i="0">
              <a:latin typeface="+mn-lt"/>
              <a:ea typeface="+mn-ea"/>
              <a:cs typeface="+mn-cs"/>
            </a:rPr>
            <a:t> (**) </a:t>
          </a:r>
          <a:r>
            <a:rPr lang="it-IT" sz="900" b="0" i="0" strike="noStrike">
              <a:solidFill>
                <a:srgbClr val="000000"/>
              </a:solidFill>
              <a:latin typeface="+mn-lt"/>
            </a:rPr>
            <a:t>Rettifiche economiche</a:t>
          </a:r>
          <a:r>
            <a:rPr lang="it-IT" sz="900" b="0" i="0">
              <a:latin typeface="+mn-lt"/>
              <a:ea typeface="+mn-ea"/>
              <a:cs typeface="+mn-cs"/>
            </a:rPr>
            <a:t> </a:t>
          </a:r>
          <a:endParaRPr lang="it-IT" sz="900" b="0" i="0" strike="noStrike">
            <a:solidFill>
              <a:srgbClr val="000000"/>
            </a:solidFill>
            <a:latin typeface="+mn-lt"/>
          </a:endParaRPr>
        </a:p>
        <a:p>
          <a:pPr algn="l" rtl="1">
            <a:defRPr sz="1000"/>
          </a:pPr>
          <a:r>
            <a:rPr lang="it-IT" sz="900" b="0" i="0" strike="noStrike">
              <a:solidFill>
                <a:srgbClr val="000000"/>
              </a:solidFill>
              <a:latin typeface="+mn-lt"/>
            </a:rPr>
            <a:t>Occorre all’uopo normalizzare i flussi producibili dall’impresa, valutando attentamente le varie componenti positive e negative del Conto economico; così, i compensi degli amministratori devono essere adeguati al lavoro profuso ed a quelli di mercato, le politiche di ammortamento devono rispecchiare la durata residua dei beni, i canoni di locazione finanziaria devono essere conferenti con gli ammortamenti praticabili sui beni a cui si riferiscono, occorre stralciare  costi e ricavi non pertinenti, ecc..</a:t>
          </a:r>
        </a:p>
        <a:p>
          <a:pPr algn="l" rtl="1">
            <a:defRPr sz="1000"/>
          </a:pPr>
          <a:endParaRPr lang="it-IT" sz="900" b="0" i="0" strike="noStrike">
            <a:solidFill>
              <a:srgbClr val="000000"/>
            </a:solidFill>
            <a:latin typeface="+mn-lt"/>
          </a:endParaRPr>
        </a:p>
      </xdr:txBody>
    </xdr:sp>
    <xdr:clientData/>
  </xdr:twoCellAnchor>
  <xdr:twoCellAnchor>
    <xdr:from>
      <xdr:col>5</xdr:col>
      <xdr:colOff>331470</xdr:colOff>
      <xdr:row>3</xdr:row>
      <xdr:rowOff>49530</xdr:rowOff>
    </xdr:from>
    <xdr:to>
      <xdr:col>11</xdr:col>
      <xdr:colOff>28571</xdr:colOff>
      <xdr:row>6</xdr:row>
      <xdr:rowOff>125730</xdr:rowOff>
    </xdr:to>
    <xdr:sp macro="" textlink="">
      <xdr:nvSpPr>
        <xdr:cNvPr id="3" name="CasellaDiTesto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3371850" y="457200"/>
          <a:ext cx="3362325" cy="5619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900"/>
            </a:lnSpc>
            <a:defRPr sz="1000"/>
          </a:pPr>
          <a:r>
            <a:rPr lang="it-IT" sz="900" b="1" i="0" strike="noStrike">
              <a:solidFill>
                <a:srgbClr val="333399"/>
              </a:solidFill>
              <a:latin typeface="Calibri"/>
            </a:rPr>
            <a:t>Aldo Perriello - Dottore Commercialista in Salerno  </a:t>
          </a:r>
        </a:p>
        <a:p>
          <a:pPr algn="l" rtl="1">
            <a:lnSpc>
              <a:spcPts val="900"/>
            </a:lnSpc>
            <a:defRPr sz="1000"/>
          </a:pPr>
          <a:r>
            <a:rPr lang="it-IT" sz="900" b="1" i="0" strike="noStrike">
              <a:solidFill>
                <a:srgbClr val="333399"/>
              </a:solidFill>
              <a:latin typeface="Calibri"/>
            </a:rPr>
            <a:t>Tel. 089/2580704 02/87225370 Fax 089/2754543 </a:t>
          </a:r>
        </a:p>
        <a:p>
          <a:pPr algn="l" rtl="1">
            <a:lnSpc>
              <a:spcPts val="1000"/>
            </a:lnSpc>
            <a:defRPr sz="1000"/>
          </a:pPr>
          <a:r>
            <a:rPr lang="it-IT" sz="900" b="1" i="0" strike="noStrike">
              <a:solidFill>
                <a:srgbClr val="333399"/>
              </a:solidFill>
              <a:latin typeface="Calibri"/>
            </a:rPr>
            <a:t>Email: aldo.perriello@tin.it - www.valutazioneAzienda.it </a:t>
          </a:r>
        </a:p>
        <a:p>
          <a:pPr algn="l" rtl="1">
            <a:lnSpc>
              <a:spcPts val="900"/>
            </a:lnSpc>
            <a:defRPr sz="1000"/>
          </a:pPr>
          <a:endParaRPr lang="it-IT" sz="900" b="1" i="0" strike="noStrike">
            <a:solidFill>
              <a:srgbClr val="333399"/>
            </a:solidFill>
            <a:latin typeface="Calibri"/>
          </a:endParaRPr>
        </a:p>
      </xdr:txBody>
    </xdr:sp>
    <xdr:clientData/>
  </xdr:twoCellAnchor>
  <xdr:twoCellAnchor>
    <xdr:from>
      <xdr:col>0</xdr:col>
      <xdr:colOff>95250</xdr:colOff>
      <xdr:row>3</xdr:row>
      <xdr:rowOff>49530</xdr:rowOff>
    </xdr:from>
    <xdr:to>
      <xdr:col>5</xdr:col>
      <xdr:colOff>321960</xdr:colOff>
      <xdr:row>6</xdr:row>
      <xdr:rowOff>125730</xdr:rowOff>
    </xdr:to>
    <xdr:sp macro="" textlink="">
      <xdr:nvSpPr>
        <xdr:cNvPr id="4" name="CasellaDiTesto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514350" y="866775"/>
          <a:ext cx="2847975" cy="5619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lnSpc>
              <a:spcPts val="1100"/>
            </a:lnSpc>
            <a:defRPr sz="1000"/>
          </a:pPr>
          <a:endParaRPr lang="it-IT" sz="1100" b="1" i="0" strike="noStrike">
            <a:solidFill>
              <a:srgbClr val="333399"/>
            </a:solidFill>
            <a:latin typeface="Calibri"/>
          </a:endParaRPr>
        </a:p>
        <a:p>
          <a:pPr algn="l" rtl="1">
            <a:lnSpc>
              <a:spcPts val="1100"/>
            </a:lnSpc>
            <a:defRPr sz="1000"/>
          </a:pPr>
          <a:r>
            <a:rPr lang="it-IT" sz="1100" b="1" i="0" strike="noStrike">
              <a:solidFill>
                <a:srgbClr val="333399"/>
              </a:solidFill>
              <a:latin typeface="Calibri"/>
            </a:rPr>
            <a:t>NOTE OPERATIVE</a:t>
          </a:r>
        </a:p>
      </xdr:txBody>
    </xdr:sp>
    <xdr:clientData/>
  </xdr:twoCellAnchor>
  <xdr:twoCellAnchor editAs="oneCell">
    <xdr:from>
      <xdr:col>11</xdr:col>
      <xdr:colOff>624840</xdr:colOff>
      <xdr:row>6</xdr:row>
      <xdr:rowOff>160020</xdr:rowOff>
    </xdr:from>
    <xdr:to>
      <xdr:col>15</xdr:col>
      <xdr:colOff>220980</xdr:colOff>
      <xdr:row>8</xdr:row>
      <xdr:rowOff>160020</xdr:rowOff>
    </xdr:to>
    <xdr:pic>
      <xdr:nvPicPr>
        <xdr:cNvPr id="15003" name="Immagine 4" descr="valutazione + 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9B3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028700"/>
          <a:ext cx="20955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175260</xdr:colOff>
          <xdr:row>0</xdr:row>
          <xdr:rowOff>76200</xdr:rowOff>
        </xdr:from>
        <xdr:to>
          <xdr:col>14</xdr:col>
          <xdr:colOff>548640</xdr:colOff>
          <xdr:row>3</xdr:row>
          <xdr:rowOff>0</xdr:rowOff>
        </xdr:to>
        <xdr:sp macro="" textlink="">
          <xdr:nvSpPr>
            <xdr:cNvPr id="14421" name="CommandButton1" hidden="1">
              <a:extLst>
                <a:ext uri="{63B3BB69-23CF-44E3-9099-C40C66FF867C}">
                  <a14:compatExt spid="_x0000_s14421"/>
                </a:ext>
                <a:ext uri="{FF2B5EF4-FFF2-40B4-BE49-F238E27FC236}">
                  <a16:creationId xmlns:a16="http://schemas.microsoft.com/office/drawing/2014/main" id="{00000000-0008-0000-0800-00005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6</xdr:row>
      <xdr:rowOff>0</xdr:rowOff>
    </xdr:from>
    <xdr:to>
      <xdr:col>12</xdr:col>
      <xdr:colOff>99060</xdr:colOff>
      <xdr:row>10</xdr:row>
      <xdr:rowOff>152400</xdr:rowOff>
    </xdr:to>
    <xdr:pic>
      <xdr:nvPicPr>
        <xdr:cNvPr id="15448" name="Immagine 3" descr="valutazione + logo.JP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58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9340" y="960120"/>
          <a:ext cx="509016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1</xdr:row>
          <xdr:rowOff>38100</xdr:rowOff>
        </xdr:from>
        <xdr:to>
          <xdr:col>14</xdr:col>
          <xdr:colOff>502920</xdr:colOff>
          <xdr:row>3</xdr:row>
          <xdr:rowOff>30480</xdr:rowOff>
        </xdr:to>
        <xdr:sp macro="" textlink="">
          <xdr:nvSpPr>
            <xdr:cNvPr id="15362" name="CommandButton1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9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17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4.xml"/><Relationship Id="rId11" Type="http://schemas.openxmlformats.org/officeDocument/2006/relationships/ctrlProp" Target="../ctrlProps/ctrlProp4.xml"/><Relationship Id="rId5" Type="http://schemas.openxmlformats.org/officeDocument/2006/relationships/image" Target="../media/image13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23.xml"/><Relationship Id="rId9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11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5" Type="http://schemas.openxmlformats.org/officeDocument/2006/relationships/image" Target="../media/image8.emf"/><Relationship Id="rId4" Type="http://schemas.openxmlformats.org/officeDocument/2006/relationships/control" Target="../activeX/activeX1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13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3.xml"/><Relationship Id="rId5" Type="http://schemas.openxmlformats.org/officeDocument/2006/relationships/image" Target="../media/image12.emf"/><Relationship Id="rId4" Type="http://schemas.openxmlformats.org/officeDocument/2006/relationships/control" Target="../activeX/activeX1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3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5.xml"/><Relationship Id="rId5" Type="http://schemas.openxmlformats.org/officeDocument/2006/relationships/image" Target="../media/image6.emf"/><Relationship Id="rId4" Type="http://schemas.openxmlformats.org/officeDocument/2006/relationships/control" Target="../activeX/activeX1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11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7.xml"/><Relationship Id="rId5" Type="http://schemas.openxmlformats.org/officeDocument/2006/relationships/image" Target="../media/image5.emf"/><Relationship Id="rId4" Type="http://schemas.openxmlformats.org/officeDocument/2006/relationships/control" Target="../activeX/activeX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15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19.xml"/><Relationship Id="rId5" Type="http://schemas.openxmlformats.org/officeDocument/2006/relationships/image" Target="../media/image14.emf"/><Relationship Id="rId4" Type="http://schemas.openxmlformats.org/officeDocument/2006/relationships/control" Target="../activeX/activeX1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3.emf"/><Relationship Id="rId4" Type="http://schemas.openxmlformats.org/officeDocument/2006/relationships/control" Target="../activeX/activeX2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3.emf"/><Relationship Id="rId4" Type="http://schemas.openxmlformats.org/officeDocument/2006/relationships/control" Target="../activeX/activeX2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valutazioneazienda.it/rivalutazione-agevolata-delle-partecipazioni-non-quotate-guida-operativa-2025/" TargetMode="External"/><Relationship Id="rId6" Type="http://schemas.openxmlformats.org/officeDocument/2006/relationships/image" Target="../media/image13.emf"/><Relationship Id="rId5" Type="http://schemas.openxmlformats.org/officeDocument/2006/relationships/control" Target="../activeX/activeX22.xm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8"/>
  <dimension ref="A1:AI66"/>
  <sheetViews>
    <sheetView showRowColHeaders="0" topLeftCell="A5" zoomScaleNormal="100" workbookViewId="0">
      <selection activeCell="L19" sqref="L19"/>
    </sheetView>
  </sheetViews>
  <sheetFormatPr defaultColWidth="0" defaultRowHeight="12.6" zeroHeight="1"/>
  <cols>
    <col min="1" max="19" width="9.109375" customWidth="1"/>
  </cols>
  <sheetData>
    <row r="1" spans="1:35" ht="13.2" thickBo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15" thickTop="1">
      <c r="A2" s="128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30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4.4">
      <c r="A3" s="131"/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29.25" customHeight="1">
      <c r="A4" s="131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3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14.4">
      <c r="A5" s="131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3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4.4">
      <c r="A6" s="131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4.4">
      <c r="A7" s="131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3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4.4">
      <c r="A8" s="131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3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4.4">
      <c r="A9" s="131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3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4.4">
      <c r="A10" s="131"/>
      <c r="B10" s="132"/>
      <c r="C10" s="134"/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2"/>
      <c r="O10" s="133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4.4">
      <c r="A11" s="131"/>
      <c r="B11" s="132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2"/>
      <c r="O11" s="133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20.399999999999999" thickBot="1">
      <c r="A12" s="131"/>
      <c r="B12" s="132"/>
      <c r="C12" s="215" t="s">
        <v>176</v>
      </c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132"/>
      <c r="O12" s="133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8.600000000000001" thickTop="1">
      <c r="A13" s="131"/>
      <c r="B13" s="132"/>
      <c r="C13" s="135"/>
      <c r="D13" s="132"/>
      <c r="E13" s="132"/>
      <c r="F13" s="132"/>
      <c r="G13" s="132"/>
      <c r="H13" s="132"/>
      <c r="I13" s="132"/>
      <c r="J13" s="132"/>
      <c r="K13" s="136"/>
      <c r="L13" s="132"/>
      <c r="M13" s="132"/>
      <c r="N13" s="132"/>
      <c r="O13" s="133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4.4">
      <c r="A14" s="131"/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3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4.4">
      <c r="A15" s="131"/>
      <c r="B15" s="15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3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8.600000000000001">
      <c r="A16" s="131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3"/>
      <c r="P16" s="2"/>
      <c r="Q16" s="216" t="s">
        <v>188</v>
      </c>
      <c r="R16" s="217"/>
      <c r="S16" s="218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7.399999999999999">
      <c r="A17" s="131"/>
      <c r="B17" s="132"/>
      <c r="C17" s="152"/>
      <c r="D17" s="132"/>
      <c r="E17" s="132"/>
      <c r="F17" s="132"/>
      <c r="G17" s="132"/>
      <c r="H17" s="137"/>
      <c r="I17" s="132"/>
      <c r="J17" s="132"/>
      <c r="K17" s="137"/>
      <c r="L17" s="132"/>
      <c r="M17" s="132"/>
      <c r="N17" s="132"/>
      <c r="O17" s="133"/>
      <c r="P17" s="2"/>
      <c r="Q17" s="187" t="s">
        <v>186</v>
      </c>
      <c r="R17" s="188"/>
      <c r="S17" s="185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4.4">
      <c r="A18" s="131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3"/>
      <c r="P18" s="2"/>
      <c r="Q18" s="187" t="s">
        <v>201</v>
      </c>
      <c r="R18" s="188"/>
      <c r="S18" s="185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4.4">
      <c r="A19" s="131"/>
      <c r="B19" s="132"/>
      <c r="C19" s="132"/>
      <c r="D19" s="132"/>
      <c r="E19" s="152"/>
      <c r="F19" s="132"/>
      <c r="G19" s="132"/>
      <c r="H19" s="132"/>
      <c r="I19" s="132"/>
      <c r="J19" s="132"/>
      <c r="K19" s="132"/>
      <c r="L19" s="132"/>
      <c r="M19" s="132"/>
      <c r="N19" s="132"/>
      <c r="O19" s="133"/>
      <c r="P19" s="2"/>
      <c r="Q19" s="187" t="s">
        <v>187</v>
      </c>
      <c r="R19" s="188"/>
      <c r="S19" s="185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4.4">
      <c r="A20" s="131"/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3"/>
      <c r="P20" s="2"/>
      <c r="Q20" s="187" t="s">
        <v>185</v>
      </c>
      <c r="R20" s="188"/>
      <c r="S20" s="185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4.4">
      <c r="A21" s="131"/>
      <c r="B21" s="132"/>
      <c r="C21" s="132"/>
      <c r="D21" s="132"/>
      <c r="E21" s="132"/>
      <c r="F21" s="152"/>
      <c r="G21" s="132"/>
      <c r="H21" s="132"/>
      <c r="I21" s="132"/>
      <c r="J21" s="132"/>
      <c r="K21" s="132"/>
      <c r="L21" s="132"/>
      <c r="M21" s="132"/>
      <c r="N21" s="132"/>
      <c r="O21" s="133"/>
      <c r="P21" s="2"/>
      <c r="Q21" s="187" t="s">
        <v>202</v>
      </c>
      <c r="R21" s="188"/>
      <c r="S21" s="185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4.4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3"/>
      <c r="P22" s="2"/>
      <c r="Q22" s="187" t="s">
        <v>205</v>
      </c>
      <c r="R22" s="188"/>
      <c r="S22" s="185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4.4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3"/>
      <c r="P23" s="2"/>
      <c r="Q23" s="187" t="s">
        <v>203</v>
      </c>
      <c r="R23" s="188"/>
      <c r="S23" s="185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4.4">
      <c r="A24" s="131"/>
      <c r="B24" s="132"/>
      <c r="C24" s="132"/>
      <c r="D24" s="132"/>
      <c r="E24" s="132"/>
      <c r="F24" s="132"/>
      <c r="G24" s="152"/>
      <c r="H24" s="132"/>
      <c r="I24" s="132"/>
      <c r="J24" s="132"/>
      <c r="K24" s="132"/>
      <c r="L24" s="132"/>
      <c r="M24" s="132"/>
      <c r="N24" s="132"/>
      <c r="O24" s="133"/>
      <c r="P24" s="2"/>
      <c r="Q24" s="187" t="s">
        <v>204</v>
      </c>
      <c r="R24" s="188"/>
      <c r="S24" s="185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5" thickBot="1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3"/>
      <c r="P25" s="2"/>
      <c r="Q25" s="189" t="s">
        <v>189</v>
      </c>
      <c r="R25" s="190"/>
      <c r="S25" s="186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4.4">
      <c r="A26" s="131"/>
      <c r="B26" s="132"/>
      <c r="C26" s="132"/>
      <c r="D26" s="132"/>
      <c r="E26" s="132"/>
      <c r="F26" s="132"/>
      <c r="G26" s="132"/>
      <c r="H26" s="132"/>
      <c r="I26" s="152"/>
      <c r="J26" s="132"/>
      <c r="K26" s="132"/>
      <c r="L26" s="132"/>
      <c r="M26" s="132"/>
      <c r="N26" s="132"/>
      <c r="O26" s="133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4.4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3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4.4">
      <c r="A28" s="131"/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3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4.4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3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4.4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3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5" thickBot="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40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3.2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1: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idden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35" hidden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35" hidden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1:35" hidden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1:35" hidden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1:35" hidden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</sheetData>
  <mergeCells count="2">
    <mergeCell ref="C12:M12"/>
    <mergeCell ref="Q16:S16"/>
  </mergeCells>
  <phoneticPr fontId="91" type="noConversion"/>
  <pageMargins left="1.04" right="0.70866141732283472" top="0.74803149606299213" bottom="0.74803149606299213" header="0.31496062992125984" footer="0.31496062992125984"/>
  <pageSetup paperSize="9" scale="80" orientation="landscape" r:id="rId1"/>
  <drawing r:id="rId2"/>
  <legacyDrawing r:id="rId3"/>
  <controls>
    <mc:AlternateContent xmlns:mc="http://schemas.openxmlformats.org/markup-compatibility/2006">
      <mc:Choice Requires="x14">
        <control shapeId="18447" r:id="rId4" name="CommandButton9">
          <controlPr defaultSize="0" autoLine="0" r:id="rId5">
            <anchor moveWithCells="1">
              <from>
                <xdr:col>9</xdr:col>
                <xdr:colOff>243840</xdr:colOff>
                <xdr:row>8</xdr:row>
                <xdr:rowOff>76200</xdr:rowOff>
              </from>
              <to>
                <xdr:col>11</xdr:col>
                <xdr:colOff>617220</xdr:colOff>
                <xdr:row>10</xdr:row>
                <xdr:rowOff>22860</xdr:rowOff>
              </to>
            </anchor>
          </controlPr>
        </control>
      </mc:Choice>
      <mc:Fallback>
        <control shapeId="18447" r:id="rId4" name="CommandButton9"/>
      </mc:Fallback>
    </mc:AlternateContent>
    <mc:AlternateContent xmlns:mc="http://schemas.openxmlformats.org/markup-compatibility/2006">
      <mc:Choice Requires="x14">
        <control shapeId="18446" r:id="rId6" name="CommandButton8">
          <controlPr defaultSize="0" autoLine="0" r:id="rId7">
            <anchor moveWithCells="1">
              <from>
                <xdr:col>6</xdr:col>
                <xdr:colOff>106680</xdr:colOff>
                <xdr:row>8</xdr:row>
                <xdr:rowOff>83820</xdr:rowOff>
              </from>
              <to>
                <xdr:col>8</xdr:col>
                <xdr:colOff>480060</xdr:colOff>
                <xdr:row>10</xdr:row>
                <xdr:rowOff>30480</xdr:rowOff>
              </to>
            </anchor>
          </controlPr>
        </control>
      </mc:Choice>
      <mc:Fallback>
        <control shapeId="18446" r:id="rId6" name="CommandButton8"/>
      </mc:Fallback>
    </mc:AlternateContent>
    <mc:AlternateContent xmlns:mc="http://schemas.openxmlformats.org/markup-compatibility/2006">
      <mc:Choice Requires="x14">
        <control shapeId="18445" r:id="rId8" name="CommandButton7">
          <controlPr defaultSize="0" autoLine="0" r:id="rId9">
            <anchor moveWithCells="1">
              <from>
                <xdr:col>2</xdr:col>
                <xdr:colOff>579120</xdr:colOff>
                <xdr:row>8</xdr:row>
                <xdr:rowOff>83820</xdr:rowOff>
              </from>
              <to>
                <xdr:col>5</xdr:col>
                <xdr:colOff>327660</xdr:colOff>
                <xdr:row>10</xdr:row>
                <xdr:rowOff>30480</xdr:rowOff>
              </to>
            </anchor>
          </controlPr>
        </control>
      </mc:Choice>
      <mc:Fallback>
        <control shapeId="18445" r:id="rId8" name="CommandButton7"/>
      </mc:Fallback>
    </mc:AlternateContent>
    <mc:AlternateContent xmlns:mc="http://schemas.openxmlformats.org/markup-compatibility/2006">
      <mc:Choice Requires="x14">
        <control shapeId="18444" r:id="rId10" name="CommandButton6">
          <controlPr defaultSize="0" autoLine="0" r:id="rId11">
            <anchor moveWithCells="1">
              <from>
                <xdr:col>8</xdr:col>
                <xdr:colOff>137160</xdr:colOff>
                <xdr:row>24</xdr:row>
                <xdr:rowOff>91440</xdr:rowOff>
              </from>
              <to>
                <xdr:col>10</xdr:col>
                <xdr:colOff>510540</xdr:colOff>
                <xdr:row>26</xdr:row>
                <xdr:rowOff>30480</xdr:rowOff>
              </to>
            </anchor>
          </controlPr>
        </control>
      </mc:Choice>
      <mc:Fallback>
        <control shapeId="18444" r:id="rId10" name="CommandButton6"/>
      </mc:Fallback>
    </mc:AlternateContent>
    <mc:AlternateContent xmlns:mc="http://schemas.openxmlformats.org/markup-compatibility/2006">
      <mc:Choice Requires="x14">
        <control shapeId="18443" r:id="rId12" name="CommandButton5">
          <controlPr defaultSize="0" autoLine="0" r:id="rId13">
            <anchor moveWithCells="1">
              <from>
                <xdr:col>7</xdr:col>
                <xdr:colOff>76200</xdr:colOff>
                <xdr:row>22</xdr:row>
                <xdr:rowOff>53340</xdr:rowOff>
              </from>
              <to>
                <xdr:col>9</xdr:col>
                <xdr:colOff>449580</xdr:colOff>
                <xdr:row>24</xdr:row>
                <xdr:rowOff>0</xdr:rowOff>
              </to>
            </anchor>
          </controlPr>
        </control>
      </mc:Choice>
      <mc:Fallback>
        <control shapeId="18443" r:id="rId12" name="CommandButton5"/>
      </mc:Fallback>
    </mc:AlternateContent>
    <mc:AlternateContent xmlns:mc="http://schemas.openxmlformats.org/markup-compatibility/2006">
      <mc:Choice Requires="x14">
        <control shapeId="18442" r:id="rId14" name="CommandButton4">
          <controlPr defaultSize="0" autoLine="0" r:id="rId15">
            <anchor moveWithCells="1">
              <from>
                <xdr:col>5</xdr:col>
                <xdr:colOff>350520</xdr:colOff>
                <xdr:row>19</xdr:row>
                <xdr:rowOff>167640</xdr:rowOff>
              </from>
              <to>
                <xdr:col>8</xdr:col>
                <xdr:colOff>99060</xdr:colOff>
                <xdr:row>21</xdr:row>
                <xdr:rowOff>114300</xdr:rowOff>
              </to>
            </anchor>
          </controlPr>
        </control>
      </mc:Choice>
      <mc:Fallback>
        <control shapeId="18442" r:id="rId14" name="CommandButton4"/>
      </mc:Fallback>
    </mc:AlternateContent>
    <mc:AlternateContent xmlns:mc="http://schemas.openxmlformats.org/markup-compatibility/2006">
      <mc:Choice Requires="x14">
        <control shapeId="18441" r:id="rId16" name="CommandButton3">
          <controlPr defaultSize="0" autoLine="0" r:id="rId17">
            <anchor moveWithCells="1">
              <from>
                <xdr:col>4</xdr:col>
                <xdr:colOff>320040</xdr:colOff>
                <xdr:row>17</xdr:row>
                <xdr:rowOff>106680</xdr:rowOff>
              </from>
              <to>
                <xdr:col>7</xdr:col>
                <xdr:colOff>68580</xdr:colOff>
                <xdr:row>19</xdr:row>
                <xdr:rowOff>53340</xdr:rowOff>
              </to>
            </anchor>
          </controlPr>
        </control>
      </mc:Choice>
      <mc:Fallback>
        <control shapeId="18441" r:id="rId16" name="CommandButton3"/>
      </mc:Fallback>
    </mc:AlternateContent>
    <mc:AlternateContent xmlns:mc="http://schemas.openxmlformats.org/markup-compatibility/2006">
      <mc:Choice Requires="x14">
        <control shapeId="18440" r:id="rId18" name="CommandButton2">
          <controlPr defaultSize="0" autoLine="0" r:id="rId19">
            <anchor moveWithCells="1">
              <from>
                <xdr:col>2</xdr:col>
                <xdr:colOff>579120</xdr:colOff>
                <xdr:row>15</xdr:row>
                <xdr:rowOff>99060</xdr:rowOff>
              </from>
              <to>
                <xdr:col>5</xdr:col>
                <xdr:colOff>327660</xdr:colOff>
                <xdr:row>16</xdr:row>
                <xdr:rowOff>175260</xdr:rowOff>
              </to>
            </anchor>
          </controlPr>
        </control>
      </mc:Choice>
      <mc:Fallback>
        <control shapeId="18440" r:id="rId18" name="CommandButton2"/>
      </mc:Fallback>
    </mc:AlternateContent>
    <mc:AlternateContent xmlns:mc="http://schemas.openxmlformats.org/markup-compatibility/2006">
      <mc:Choice Requires="x14">
        <control shapeId="18439" r:id="rId20" name="CommandButton1">
          <controlPr defaultSize="0" autoLine="0" r:id="rId21">
            <anchor moveWithCells="1">
              <from>
                <xdr:col>1</xdr:col>
                <xdr:colOff>594360</xdr:colOff>
                <xdr:row>13</xdr:row>
                <xdr:rowOff>76200</xdr:rowOff>
              </from>
              <to>
                <xdr:col>4</xdr:col>
                <xdr:colOff>342900</xdr:colOff>
                <xdr:row>15</xdr:row>
                <xdr:rowOff>22860</xdr:rowOff>
              </to>
            </anchor>
          </controlPr>
        </control>
      </mc:Choice>
      <mc:Fallback>
        <control shapeId="18439" r:id="rId20" name="CommandButton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6"/>
  <dimension ref="A1:BZ61"/>
  <sheetViews>
    <sheetView tabSelected="1" zoomScaleNormal="100" workbookViewId="0">
      <selection activeCell="R6" sqref="R6"/>
    </sheetView>
  </sheetViews>
  <sheetFormatPr defaultColWidth="9.109375" defaultRowHeight="13.2"/>
  <cols>
    <col min="1" max="1" width="30.109375" style="14" customWidth="1"/>
    <col min="2" max="2" width="11.109375" style="14" customWidth="1"/>
    <col min="3" max="3" width="11" style="14" customWidth="1"/>
    <col min="4" max="4" width="5.88671875" style="14" customWidth="1"/>
    <col min="5" max="5" width="8.44140625" style="14" customWidth="1"/>
    <col min="6" max="6" width="4.6640625" style="14" hidden="1" customWidth="1"/>
    <col min="7" max="7" width="11.5546875" style="14" customWidth="1"/>
    <col min="8" max="8" width="19.44140625" style="14" customWidth="1"/>
    <col min="9" max="9" width="12" style="14" customWidth="1"/>
    <col min="10" max="10" width="11" style="14" customWidth="1"/>
    <col min="11" max="11" width="1.6640625" style="14" customWidth="1"/>
    <col min="12" max="12" width="10.88671875" style="14" bestFit="1" customWidth="1"/>
    <col min="13" max="13" width="10.109375" style="14" customWidth="1"/>
    <col min="14" max="14" width="1.44140625" style="14" customWidth="1"/>
    <col min="15" max="15" width="19.33203125" style="14" customWidth="1"/>
    <col min="16" max="16" width="10.88671875" style="14" customWidth="1"/>
    <col min="17" max="19" width="9.109375" style="14"/>
    <col min="20" max="20" width="0" style="14" hidden="1" customWidth="1"/>
    <col min="21" max="21" width="11.109375" style="14" hidden="1" customWidth="1"/>
    <col min="22" max="22" width="12" style="14" hidden="1" customWidth="1"/>
    <col min="23" max="23" width="12.44140625" style="14" hidden="1" customWidth="1"/>
    <col min="24" max="24" width="9.6640625" style="14" hidden="1" customWidth="1"/>
    <col min="25" max="25" width="10.109375" style="14" hidden="1" customWidth="1"/>
    <col min="26" max="26" width="0" style="14" hidden="1" customWidth="1"/>
    <col min="27" max="27" width="10.33203125" style="14" hidden="1" customWidth="1"/>
    <col min="28" max="28" width="0" style="14" hidden="1" customWidth="1"/>
    <col min="29" max="30" width="9.109375" style="14"/>
    <col min="31" max="31" width="9" style="14" customWidth="1"/>
    <col min="32" max="32" width="0" style="14" hidden="1" customWidth="1"/>
    <col min="33" max="33" width="10.5546875" style="14" hidden="1" customWidth="1"/>
    <col min="34" max="67" width="9.109375" style="14"/>
    <col min="68" max="68" width="30" style="14" customWidth="1"/>
    <col min="69" max="69" width="17.33203125" style="14" customWidth="1"/>
    <col min="70" max="70" width="16.109375" style="14" customWidth="1"/>
    <col min="71" max="72" width="9.109375" style="14"/>
    <col min="73" max="73" width="16.109375" style="14" customWidth="1"/>
    <col min="74" max="74" width="14.6640625" style="14" customWidth="1"/>
    <col min="75" max="75" width="13.44140625" style="14" customWidth="1"/>
    <col min="76" max="76" width="15.88671875" style="14" customWidth="1"/>
    <col min="77" max="77" width="11.5546875" style="14" customWidth="1"/>
    <col min="78" max="16384" width="9.109375" style="14"/>
  </cols>
  <sheetData>
    <row r="1" spans="1:78" ht="37.5" customHeight="1">
      <c r="A1" s="314" t="s">
        <v>76</v>
      </c>
      <c r="B1" s="314"/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278" t="s">
        <v>77</v>
      </c>
      <c r="P1" s="278"/>
      <c r="Q1" s="12"/>
      <c r="R1" s="12"/>
      <c r="S1" s="12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BP1" s="277" t="s">
        <v>78</v>
      </c>
      <c r="BQ1" s="277"/>
      <c r="BR1" s="277"/>
      <c r="BS1" s="12"/>
      <c r="BT1" s="12"/>
      <c r="BV1" s="277" t="s">
        <v>78</v>
      </c>
      <c r="BW1" s="277"/>
      <c r="BX1" s="277"/>
      <c r="BY1" s="12"/>
      <c r="BZ1" s="12"/>
    </row>
    <row r="2" spans="1:78" ht="30" customHeight="1">
      <c r="A2" s="15"/>
      <c r="B2" s="16">
        <f>Quota!B10</f>
        <v>849745.66241964698</v>
      </c>
      <c r="C2" s="12"/>
      <c r="D2" s="313" t="s">
        <v>79</v>
      </c>
      <c r="E2" s="318"/>
      <c r="F2" s="17"/>
      <c r="G2" s="18">
        <f>IF(A8="soggetto ires",AG4*BQ57,0)</f>
        <v>0</v>
      </c>
      <c r="H2" s="19" t="s">
        <v>80</v>
      </c>
      <c r="I2" s="20">
        <f>BQ56</f>
        <v>0.24</v>
      </c>
      <c r="J2" s="18">
        <f>G2*I2</f>
        <v>0</v>
      </c>
      <c r="K2" s="21"/>
      <c r="L2" s="323" t="s">
        <v>81</v>
      </c>
      <c r="M2" s="323"/>
      <c r="N2" s="12"/>
      <c r="O2" s="22" t="s">
        <v>82</v>
      </c>
      <c r="P2" s="174">
        <v>0.24</v>
      </c>
      <c r="Q2" s="12"/>
      <c r="R2" s="12"/>
      <c r="S2" s="12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F2" s="14">
        <f>IF(AND(A8="soggetto ires", A13="partecipazione con requisiti pex"),AG4,0)</f>
        <v>0</v>
      </c>
      <c r="AG2" s="14">
        <f>IF(AND(A8="soggetto ires", A13="partecipazione senza requisiti pex"),AG4,0)</f>
        <v>0</v>
      </c>
      <c r="BP2" s="287" t="s">
        <v>83</v>
      </c>
      <c r="BQ2" s="287"/>
      <c r="BR2" s="287"/>
      <c r="BS2" s="12"/>
      <c r="BT2" s="12"/>
      <c r="BV2" s="287" t="s">
        <v>83</v>
      </c>
      <c r="BW2" s="287"/>
      <c r="BX2" s="287"/>
      <c r="BY2" s="12"/>
      <c r="BZ2" s="12"/>
    </row>
    <row r="3" spans="1:78" ht="30" customHeight="1" thickBot="1">
      <c r="A3" s="24"/>
      <c r="B3" s="16">
        <f>Quota!B11</f>
        <v>100000</v>
      </c>
      <c r="C3" s="11"/>
      <c r="D3" s="313"/>
      <c r="E3" s="318"/>
      <c r="F3" s="25"/>
      <c r="G3" s="21"/>
      <c r="H3" s="21"/>
      <c r="I3" s="21"/>
      <c r="J3" s="21"/>
      <c r="K3" s="21"/>
      <c r="L3" s="21"/>
      <c r="M3" s="21"/>
      <c r="N3" s="12"/>
      <c r="O3" s="22" t="s">
        <v>84</v>
      </c>
      <c r="P3" s="174">
        <v>8.0000000000000002E-3</v>
      </c>
      <c r="Q3" s="12"/>
      <c r="R3" s="12"/>
      <c r="S3" s="12"/>
      <c r="T3" s="13"/>
      <c r="U3" s="26" t="s">
        <v>85</v>
      </c>
      <c r="V3" s="13"/>
      <c r="W3" s="13"/>
      <c r="X3" s="13"/>
      <c r="Y3" s="13"/>
      <c r="Z3" s="13"/>
      <c r="AA3" s="13"/>
      <c r="AB3" s="13"/>
      <c r="AC3" s="13"/>
      <c r="AD3" s="13"/>
      <c r="BP3" s="27" t="s">
        <v>86</v>
      </c>
      <c r="BQ3" s="27" t="s">
        <v>87</v>
      </c>
      <c r="BR3" s="27" t="s">
        <v>88</v>
      </c>
      <c r="BS3" s="12"/>
      <c r="BT3" s="12"/>
      <c r="BV3" s="27" t="s">
        <v>86</v>
      </c>
      <c r="BW3" s="27" t="s">
        <v>87</v>
      </c>
      <c r="BX3" s="27" t="s">
        <v>88</v>
      </c>
      <c r="BY3" s="12"/>
      <c r="BZ3" s="12"/>
    </row>
    <row r="4" spans="1:78" ht="30" customHeight="1" thickBot="1">
      <c r="A4" s="28" t="s">
        <v>89</v>
      </c>
      <c r="B4" s="29">
        <f>B2-B3</f>
        <v>749745.66241964698</v>
      </c>
      <c r="C4" s="11"/>
      <c r="D4" s="313"/>
      <c r="E4" s="318"/>
      <c r="F4" s="25"/>
      <c r="G4" s="18">
        <f>IF(A8="soggetto ires",AG4,0)</f>
        <v>0</v>
      </c>
      <c r="H4" s="19" t="s">
        <v>80</v>
      </c>
      <c r="I4" s="20">
        <f>BQ56</f>
        <v>0.24</v>
      </c>
      <c r="J4" s="18">
        <f>G4*I4</f>
        <v>0</v>
      </c>
      <c r="K4" s="21"/>
      <c r="L4" s="323" t="s">
        <v>90</v>
      </c>
      <c r="M4" s="323"/>
      <c r="N4" s="12"/>
      <c r="O4" s="22" t="s">
        <v>91</v>
      </c>
      <c r="P4" s="174">
        <v>7.0000000000000001E-3</v>
      </c>
      <c r="Q4" s="12"/>
      <c r="R4" s="12"/>
      <c r="S4" s="12"/>
      <c r="T4" s="13"/>
      <c r="U4" s="26" t="s">
        <v>92</v>
      </c>
      <c r="V4" s="13"/>
      <c r="W4" s="13"/>
      <c r="X4" s="13"/>
      <c r="Y4" s="13"/>
      <c r="Z4" s="13"/>
      <c r="AA4" s="13"/>
      <c r="AB4" s="13"/>
      <c r="AC4" s="13"/>
      <c r="AD4" s="13"/>
      <c r="AG4" s="30">
        <f>B4</f>
        <v>749745.66241964698</v>
      </c>
      <c r="BP4" s="88">
        <v>0</v>
      </c>
      <c r="BQ4" s="89">
        <v>0</v>
      </c>
      <c r="BR4" s="90">
        <f>DatiFiscali!C4</f>
        <v>0.23</v>
      </c>
      <c r="BS4" s="12"/>
      <c r="BT4" s="12"/>
      <c r="BV4" s="94">
        <f t="shared" ref="BV4:BX8" si="0">BP4</f>
        <v>0</v>
      </c>
      <c r="BW4" s="94">
        <f t="shared" si="0"/>
        <v>0</v>
      </c>
      <c r="BX4" s="95">
        <f t="shared" si="0"/>
        <v>0.23</v>
      </c>
      <c r="BY4" s="12"/>
      <c r="BZ4" s="12"/>
    </row>
    <row r="5" spans="1:78" ht="30.75" customHeight="1">
      <c r="A5" s="11"/>
      <c r="B5" s="11"/>
      <c r="C5" s="11"/>
      <c r="D5" s="313"/>
      <c r="E5" s="32"/>
      <c r="F5" s="25"/>
      <c r="G5" s="21"/>
      <c r="H5" s="21"/>
      <c r="I5" s="21"/>
      <c r="J5" s="21"/>
      <c r="K5" s="21"/>
      <c r="L5" s="21"/>
      <c r="M5" s="21"/>
      <c r="N5" s="12"/>
      <c r="O5" s="33" t="s">
        <v>93</v>
      </c>
      <c r="P5" s="174">
        <v>0.05</v>
      </c>
      <c r="Q5" s="12"/>
      <c r="R5" s="12"/>
      <c r="S5" s="12"/>
      <c r="T5" s="13"/>
      <c r="U5" s="26" t="s">
        <v>94</v>
      </c>
      <c r="V5" s="13"/>
      <c r="W5" s="13"/>
      <c r="X5" s="13"/>
      <c r="Y5" s="13"/>
      <c r="Z5" s="13"/>
      <c r="AA5" s="13"/>
      <c r="AB5" s="13"/>
      <c r="AC5" s="13"/>
      <c r="AD5" s="13"/>
      <c r="BP5" s="88">
        <f>DatiFiscali!A5</f>
        <v>15000</v>
      </c>
      <c r="BQ5" s="89">
        <f>BQ4+BR4*(BP5-BP4)</f>
        <v>3450</v>
      </c>
      <c r="BR5" s="90">
        <f>DatiFiscali!C5</f>
        <v>0.35</v>
      </c>
      <c r="BS5" s="12"/>
      <c r="BT5" s="12"/>
      <c r="BV5" s="94">
        <f t="shared" si="0"/>
        <v>15000</v>
      </c>
      <c r="BW5" s="94">
        <f t="shared" si="0"/>
        <v>3450</v>
      </c>
      <c r="BX5" s="95">
        <f t="shared" si="0"/>
        <v>0.35</v>
      </c>
      <c r="BY5" s="12"/>
      <c r="BZ5" s="12"/>
    </row>
    <row r="6" spans="1:78" ht="30" customHeight="1">
      <c r="A6" s="12"/>
      <c r="B6" s="12"/>
      <c r="C6" s="12"/>
      <c r="D6" s="313"/>
      <c r="E6" s="318"/>
      <c r="F6" s="17"/>
      <c r="G6" s="18">
        <f>IF(A8="imprenditore",AG4*BQ58,0)</f>
        <v>0</v>
      </c>
      <c r="H6" s="19" t="s">
        <v>80</v>
      </c>
      <c r="I6" s="34" t="s">
        <v>95</v>
      </c>
      <c r="J6" s="18">
        <f>G6*(BQ51+BQ52)+BU13</f>
        <v>0</v>
      </c>
      <c r="K6" s="21"/>
      <c r="L6" s="323" t="s">
        <v>96</v>
      </c>
      <c r="M6" s="323"/>
      <c r="N6" s="12"/>
      <c r="O6" s="33" t="s">
        <v>192</v>
      </c>
      <c r="P6" s="174">
        <v>0.58140000000000003</v>
      </c>
      <c r="Q6" s="12"/>
      <c r="R6" s="12"/>
      <c r="S6" s="12"/>
      <c r="T6" s="13"/>
      <c r="U6" s="26"/>
      <c r="V6" s="13"/>
      <c r="W6" s="13"/>
      <c r="X6" s="13"/>
      <c r="Y6" s="13"/>
      <c r="Z6" s="13"/>
      <c r="AA6" s="13"/>
      <c r="AB6" s="13"/>
      <c r="AC6" s="13"/>
      <c r="AD6" s="13"/>
      <c r="BP6" s="88">
        <f>DatiFiscali!A6</f>
        <v>50000</v>
      </c>
      <c r="BQ6" s="89">
        <f>BQ5+BR5*(BP6-BP5)</f>
        <v>15700</v>
      </c>
      <c r="BR6" s="90">
        <f>DatiFiscali!C6</f>
        <v>0.43</v>
      </c>
      <c r="BS6" s="12"/>
      <c r="BT6" s="12"/>
      <c r="BV6" s="94">
        <f t="shared" si="0"/>
        <v>50000</v>
      </c>
      <c r="BW6" s="94">
        <f t="shared" si="0"/>
        <v>15700</v>
      </c>
      <c r="BX6" s="95">
        <f t="shared" si="0"/>
        <v>0.43</v>
      </c>
      <c r="BY6" s="12"/>
      <c r="BZ6" s="12"/>
    </row>
    <row r="7" spans="1:78" ht="15" customHeight="1">
      <c r="A7" s="12"/>
      <c r="B7" s="12"/>
      <c r="C7" s="12"/>
      <c r="D7" s="313"/>
      <c r="E7" s="318"/>
      <c r="F7" s="35"/>
      <c r="G7" s="36"/>
      <c r="H7" s="36"/>
      <c r="I7" s="36"/>
      <c r="J7" s="36"/>
      <c r="K7" s="36"/>
      <c r="L7" s="36"/>
      <c r="M7" s="36"/>
      <c r="N7" s="12"/>
      <c r="O7" s="319" t="s">
        <v>196</v>
      </c>
      <c r="P7" s="321">
        <v>0.26</v>
      </c>
      <c r="Q7" s="12"/>
      <c r="R7" s="12"/>
      <c r="S7" s="12"/>
      <c r="T7" s="13"/>
      <c r="U7" s="26"/>
      <c r="V7" s="13"/>
      <c r="W7" s="13"/>
      <c r="X7" s="13"/>
      <c r="Y7" s="13"/>
      <c r="Z7" s="13"/>
      <c r="AA7" s="13"/>
      <c r="AB7" s="13"/>
      <c r="AC7" s="13"/>
      <c r="AD7" s="13"/>
      <c r="BP7" s="88">
        <f>DatiFiscali!A8</f>
        <v>50000</v>
      </c>
      <c r="BQ7" s="89">
        <f>BQ6+BR6*(BP7-BP6)</f>
        <v>15700</v>
      </c>
      <c r="BR7" s="90">
        <f>DatiFiscali!C8</f>
        <v>0.43</v>
      </c>
      <c r="BS7" s="12"/>
      <c r="BT7" s="12"/>
      <c r="BV7" s="94">
        <f t="shared" si="0"/>
        <v>50000</v>
      </c>
      <c r="BW7" s="94">
        <f t="shared" si="0"/>
        <v>15700</v>
      </c>
      <c r="BX7" s="95">
        <f t="shared" si="0"/>
        <v>0.43</v>
      </c>
      <c r="BY7" s="12"/>
      <c r="BZ7" s="12"/>
    </row>
    <row r="8" spans="1:78" ht="14.25" customHeight="1">
      <c r="A8" s="37" t="s">
        <v>94</v>
      </c>
      <c r="B8" s="38"/>
      <c r="C8" s="39"/>
      <c r="D8" s="313"/>
      <c r="E8" s="318"/>
      <c r="F8" s="35"/>
      <c r="G8" s="36"/>
      <c r="H8" s="36"/>
      <c r="I8" s="36"/>
      <c r="J8" s="36"/>
      <c r="K8" s="36"/>
      <c r="L8" s="36"/>
      <c r="M8" s="36"/>
      <c r="N8" s="12"/>
      <c r="O8" s="320"/>
      <c r="P8" s="322"/>
      <c r="Q8" s="12"/>
      <c r="R8" s="12"/>
      <c r="S8" s="12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BP8" s="88"/>
      <c r="BQ8" s="89"/>
      <c r="BR8" s="90"/>
      <c r="BS8" s="12"/>
      <c r="BT8" s="12"/>
      <c r="BV8" s="94">
        <f t="shared" si="0"/>
        <v>0</v>
      </c>
      <c r="BW8" s="94">
        <f t="shared" si="0"/>
        <v>0</v>
      </c>
      <c r="BX8" s="95">
        <f t="shared" si="0"/>
        <v>0</v>
      </c>
      <c r="BY8" s="12"/>
      <c r="BZ8" s="12"/>
    </row>
    <row r="9" spans="1:78" ht="30" customHeight="1">
      <c r="A9" s="39"/>
      <c r="B9" s="39"/>
      <c r="C9" s="39"/>
      <c r="D9" s="313"/>
      <c r="E9" s="318"/>
      <c r="F9" s="35"/>
      <c r="G9" s="18">
        <f>IF(A8="imprenditore",AG4,0)</f>
        <v>0</v>
      </c>
      <c r="H9" s="19" t="s">
        <v>80</v>
      </c>
      <c r="I9" s="34" t="s">
        <v>95</v>
      </c>
      <c r="J9" s="18">
        <f>G9*(BQ51+BQ52)+BU33</f>
        <v>0</v>
      </c>
      <c r="K9" s="21"/>
      <c r="L9" s="323" t="s">
        <v>96</v>
      </c>
      <c r="M9" s="323"/>
      <c r="N9" s="12"/>
      <c r="O9" s="12"/>
      <c r="P9" s="12"/>
      <c r="Q9" s="12"/>
      <c r="R9" s="12"/>
      <c r="S9" s="12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BP9" s="282" t="s">
        <v>99</v>
      </c>
      <c r="BQ9" s="282"/>
      <c r="BR9" s="40">
        <f>G6+P11</f>
        <v>0</v>
      </c>
      <c r="BS9" s="12"/>
      <c r="BT9" s="12"/>
      <c r="BV9" s="316" t="s">
        <v>99</v>
      </c>
      <c r="BW9" s="316"/>
      <c r="BX9" s="96">
        <f>P11</f>
        <v>0</v>
      </c>
      <c r="BY9" s="12"/>
      <c r="BZ9" s="12"/>
    </row>
    <row r="10" spans="1:78" ht="30" customHeight="1">
      <c r="A10" s="41" t="str">
        <f>A8</f>
        <v>Persona fisica</v>
      </c>
      <c r="B10" s="42"/>
      <c r="C10" s="42"/>
      <c r="D10" s="313"/>
      <c r="E10" s="36"/>
      <c r="F10" s="35"/>
      <c r="G10" s="36"/>
      <c r="H10" s="36"/>
      <c r="I10" s="36"/>
      <c r="J10" s="36"/>
      <c r="K10" s="36"/>
      <c r="L10" s="36"/>
      <c r="M10" s="36"/>
      <c r="N10" s="12"/>
      <c r="O10" s="278" t="s">
        <v>100</v>
      </c>
      <c r="P10" s="278"/>
      <c r="Q10" s="12"/>
      <c r="R10" s="12"/>
      <c r="S10" s="12"/>
      <c r="T10" s="13"/>
      <c r="U10" s="43" t="s">
        <v>101</v>
      </c>
      <c r="V10" s="13"/>
      <c r="W10" s="13"/>
      <c r="X10" s="13"/>
      <c r="Y10" s="13"/>
      <c r="Z10" s="13"/>
      <c r="AA10" s="13"/>
      <c r="AB10" s="13"/>
      <c r="AC10" s="13"/>
      <c r="AD10" s="13"/>
      <c r="BP10" s="44" t="s">
        <v>102</v>
      </c>
      <c r="BQ10" s="44" t="s">
        <v>103</v>
      </c>
      <c r="BR10" s="44" t="s">
        <v>104</v>
      </c>
      <c r="BS10" s="45" t="s">
        <v>105</v>
      </c>
      <c r="BT10" s="46" t="s">
        <v>106</v>
      </c>
      <c r="BV10" s="44" t="s">
        <v>102</v>
      </c>
      <c r="BW10" s="44" t="s">
        <v>103</v>
      </c>
      <c r="BX10" s="44" t="s">
        <v>104</v>
      </c>
      <c r="BY10" s="45" t="s">
        <v>105</v>
      </c>
      <c r="BZ10" s="46" t="s">
        <v>106</v>
      </c>
    </row>
    <row r="11" spans="1:78" ht="30" customHeight="1">
      <c r="A11" s="47"/>
      <c r="B11" s="47"/>
      <c r="C11" s="47"/>
      <c r="D11" s="313"/>
      <c r="E11" s="318"/>
      <c r="F11" s="25"/>
      <c r="G11" s="18">
        <f>IF(A8="persona fisica",AG4,0)</f>
        <v>749745.66241964698</v>
      </c>
      <c r="H11" s="19" t="s">
        <v>80</v>
      </c>
      <c r="I11" s="59">
        <f>BQ59</f>
        <v>0.26</v>
      </c>
      <c r="J11" s="18">
        <f>G11*I11</f>
        <v>194933.87222910821</v>
      </c>
      <c r="K11" s="36"/>
      <c r="L11" s="323" t="s">
        <v>107</v>
      </c>
      <c r="M11" s="323"/>
      <c r="N11" s="12"/>
      <c r="O11" s="33" t="s">
        <v>108</v>
      </c>
      <c r="P11" s="177">
        <f>DatiFiscali!E8</f>
        <v>0</v>
      </c>
      <c r="Q11" s="12"/>
      <c r="R11" s="12"/>
      <c r="S11" s="12"/>
      <c r="T11" s="13"/>
      <c r="U11" s="43" t="s">
        <v>109</v>
      </c>
      <c r="V11" s="13"/>
      <c r="W11" s="13"/>
      <c r="X11" s="13"/>
      <c r="Y11" s="13"/>
      <c r="Z11" s="13"/>
      <c r="AA11" s="13"/>
      <c r="AB11" s="13"/>
      <c r="AC11" s="13"/>
      <c r="AD11" s="13"/>
      <c r="BP11" s="91">
        <f>VLOOKUP(BR9,BP4:BR7,1)</f>
        <v>0</v>
      </c>
      <c r="BQ11" s="91">
        <f>VLOOKUP(BR9,BP4:BR7,2)</f>
        <v>0</v>
      </c>
      <c r="BR11" s="92">
        <f>VLOOKUP(BR9,BP4:BR7,3)</f>
        <v>0.23</v>
      </c>
      <c r="BS11" s="50">
        <f>BQ11+(BR9-BP11)*BR11</f>
        <v>0</v>
      </c>
      <c r="BT11" s="51">
        <f>IF(BR9&gt;0,BS11/BR9,0)</f>
        <v>0</v>
      </c>
      <c r="BV11" s="91">
        <f>VLOOKUP(BX9,BV4:BX7,1)</f>
        <v>0</v>
      </c>
      <c r="BW11" s="91">
        <f>VLOOKUP(BX9,BV4:BX7,2)</f>
        <v>0</v>
      </c>
      <c r="BX11" s="92">
        <f>VLOOKUP(BX9,BV4:BX7,3)</f>
        <v>0.23</v>
      </c>
      <c r="BY11" s="50">
        <f>BW11+(BX9-BV11)*BX11</f>
        <v>0</v>
      </c>
      <c r="BZ11" s="51">
        <f>IF(BX9&gt;0,BY11/BX9,0)</f>
        <v>0</v>
      </c>
    </row>
    <row r="12" spans="1:78" ht="18" customHeight="1" thickBot="1">
      <c r="A12" s="47"/>
      <c r="B12" s="52"/>
      <c r="C12" s="52"/>
      <c r="D12" s="313"/>
      <c r="E12" s="318"/>
      <c r="F12" s="35"/>
      <c r="G12" s="36"/>
      <c r="H12" s="36"/>
      <c r="I12" s="36"/>
      <c r="J12" s="36"/>
      <c r="K12" s="36"/>
      <c r="L12" s="36"/>
      <c r="M12" s="21"/>
      <c r="N12" s="12"/>
      <c r="O12" s="12"/>
      <c r="P12" s="12"/>
      <c r="Q12" s="12"/>
      <c r="R12" s="12"/>
      <c r="S12" s="12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spans="1:78" ht="13.5" customHeight="1">
      <c r="A13" s="53"/>
      <c r="B13" s="54" t="s">
        <v>110</v>
      </c>
      <c r="C13" s="55" t="s">
        <v>111</v>
      </c>
      <c r="D13" s="313"/>
      <c r="E13" s="318"/>
      <c r="F13" s="35"/>
      <c r="G13" s="36"/>
      <c r="H13" s="36"/>
      <c r="I13" s="36"/>
      <c r="J13" s="36"/>
      <c r="K13" s="36"/>
      <c r="L13" s="36"/>
      <c r="M13" s="21"/>
      <c r="N13" s="12"/>
      <c r="O13" s="12"/>
      <c r="P13" s="12"/>
      <c r="Q13" s="12"/>
      <c r="R13" s="12"/>
      <c r="S13" s="12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BR13" s="93" t="s">
        <v>142</v>
      </c>
      <c r="BU13" s="79">
        <f>BS11-BY11</f>
        <v>0</v>
      </c>
    </row>
    <row r="14" spans="1:78" ht="29.25" customHeight="1">
      <c r="A14" s="56"/>
      <c r="B14" s="57">
        <f>B3</f>
        <v>100000</v>
      </c>
      <c r="C14" s="58">
        <f>B2</f>
        <v>849745.66241964698</v>
      </c>
      <c r="D14" s="313"/>
      <c r="E14" s="318"/>
      <c r="F14" s="35"/>
      <c r="G14" s="18">
        <f>IF(A8="persona fisica",AG4,0)</f>
        <v>749745.66241964698</v>
      </c>
      <c r="H14" s="19" t="s">
        <v>80</v>
      </c>
      <c r="I14" s="59">
        <f>BQ59</f>
        <v>0.26</v>
      </c>
      <c r="J14" s="18">
        <f>G14*I14</f>
        <v>194933.87222910821</v>
      </c>
      <c r="K14" s="36"/>
      <c r="L14" s="323" t="s">
        <v>107</v>
      </c>
      <c r="M14" s="323"/>
      <c r="N14" s="12"/>
      <c r="O14" s="317" t="s">
        <v>143</v>
      </c>
      <c r="P14" s="317"/>
      <c r="Q14" s="12"/>
      <c r="R14" s="12"/>
      <c r="S14" s="12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78" ht="16.5" customHeight="1">
      <c r="A15" s="47"/>
      <c r="B15" s="57">
        <f>B4</f>
        <v>749745.66241964698</v>
      </c>
      <c r="C15" s="60"/>
      <c r="D15" s="313"/>
      <c r="E15" s="36"/>
      <c r="F15" s="35"/>
      <c r="G15" s="36"/>
      <c r="H15" s="36"/>
      <c r="I15" s="36"/>
      <c r="J15" s="36"/>
      <c r="K15" s="36"/>
      <c r="L15" s="36"/>
      <c r="M15" s="21"/>
      <c r="N15" s="12"/>
      <c r="O15" s="12"/>
      <c r="P15" s="12"/>
      <c r="Q15" s="12"/>
      <c r="R15" s="12"/>
      <c r="S15" s="12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spans="1:78" ht="20.25" customHeight="1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2"/>
      <c r="N16" s="12"/>
      <c r="O16" s="12"/>
      <c r="P16" s="12"/>
      <c r="Q16" s="12"/>
      <c r="R16" s="12"/>
      <c r="S16" s="12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spans="1:78" ht="15" customHeight="1">
      <c r="A17" s="12"/>
      <c r="B17" s="12"/>
      <c r="C17" s="39"/>
      <c r="D17" s="61" t="s">
        <v>112</v>
      </c>
      <c r="E17" s="324" t="s">
        <v>113</v>
      </c>
      <c r="F17" s="324"/>
      <c r="G17" s="324"/>
      <c r="H17" s="324"/>
      <c r="I17" s="324"/>
      <c r="J17" s="324"/>
      <c r="K17" s="324"/>
      <c r="L17" s="324"/>
      <c r="M17" s="324"/>
      <c r="N17" s="12"/>
      <c r="O17" s="12"/>
      <c r="P17" s="12"/>
      <c r="Q17" s="12"/>
      <c r="R17" s="12"/>
      <c r="S17" s="12"/>
      <c r="T17" s="13"/>
      <c r="U17" s="315" t="s">
        <v>114</v>
      </c>
      <c r="V17" s="315"/>
      <c r="W17" s="315"/>
      <c r="X17" s="62"/>
      <c r="Y17" s="62"/>
      <c r="Z17" s="13"/>
      <c r="AA17" s="63">
        <v>15000</v>
      </c>
      <c r="AB17" s="13"/>
      <c r="AC17" s="13"/>
      <c r="AD17" s="13"/>
    </row>
    <row r="18" spans="1:78" ht="11.25" customHeight="1">
      <c r="A18" s="12"/>
      <c r="B18" s="12"/>
      <c r="C18" s="64"/>
      <c r="D18" s="39"/>
      <c r="E18" s="325" t="s">
        <v>115</v>
      </c>
      <c r="F18" s="325"/>
      <c r="G18" s="325"/>
      <c r="H18" s="325"/>
      <c r="I18" s="325"/>
      <c r="J18" s="325"/>
      <c r="K18" s="325"/>
      <c r="L18" s="325"/>
      <c r="M18" s="325"/>
      <c r="N18" s="12"/>
      <c r="O18" s="12"/>
      <c r="P18" s="12"/>
      <c r="Q18" s="12"/>
      <c r="R18" s="12"/>
      <c r="S18" s="12"/>
      <c r="T18" s="13"/>
      <c r="U18" s="315" t="s">
        <v>83</v>
      </c>
      <c r="V18" s="315"/>
      <c r="W18" s="315"/>
      <c r="X18" s="62"/>
      <c r="Y18" s="62"/>
      <c r="Z18" s="13"/>
      <c r="AA18" s="63">
        <v>28000</v>
      </c>
      <c r="AB18" s="13"/>
      <c r="AC18" s="13"/>
      <c r="AD18" s="13"/>
    </row>
    <row r="19" spans="1:78">
      <c r="A19" s="12"/>
      <c r="B19" s="12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12"/>
      <c r="N19" s="12"/>
      <c r="O19" s="12"/>
      <c r="P19" s="12"/>
      <c r="Q19" s="12"/>
      <c r="R19" s="12"/>
      <c r="S19" s="12"/>
      <c r="T19" s="13"/>
      <c r="U19" s="44" t="s">
        <v>86</v>
      </c>
      <c r="V19" s="44" t="s">
        <v>87</v>
      </c>
      <c r="W19" s="44" t="s">
        <v>88</v>
      </c>
      <c r="X19" s="62"/>
      <c r="Y19" s="62"/>
      <c r="Z19" s="13"/>
      <c r="AA19" s="63">
        <v>55000</v>
      </c>
      <c r="AB19" s="13"/>
      <c r="AC19" s="13"/>
      <c r="AD19" s="13"/>
    </row>
    <row r="20" spans="1:78">
      <c r="A20" s="12"/>
      <c r="B20" s="12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12"/>
      <c r="N20" s="12"/>
      <c r="O20" s="12"/>
      <c r="P20" s="12"/>
      <c r="Q20" s="12"/>
      <c r="R20" s="12"/>
      <c r="S20" s="12"/>
      <c r="T20" s="13"/>
      <c r="U20" s="65">
        <v>0</v>
      </c>
      <c r="V20" s="66">
        <v>0</v>
      </c>
      <c r="W20" s="67">
        <v>0.23</v>
      </c>
      <c r="X20" s="62"/>
      <c r="Y20" s="62"/>
      <c r="Z20" s="13"/>
      <c r="AA20" s="63">
        <v>75000</v>
      </c>
      <c r="AB20" s="13"/>
      <c r="AC20" s="13"/>
      <c r="AD20" s="13"/>
    </row>
    <row r="21" spans="1:78" ht="14.4">
      <c r="A21" s="12"/>
      <c r="B21" s="12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12"/>
      <c r="N21" s="12"/>
      <c r="O21" s="12"/>
      <c r="P21" s="12"/>
      <c r="Q21" s="12"/>
      <c r="R21" s="12"/>
      <c r="S21" s="12"/>
      <c r="T21" s="13"/>
      <c r="U21" s="65">
        <v>15000</v>
      </c>
      <c r="V21" s="66">
        <f>V20+W20*(U21-U20)</f>
        <v>3450</v>
      </c>
      <c r="W21" s="67">
        <v>0.27</v>
      </c>
      <c r="X21" s="62"/>
      <c r="Y21" s="62"/>
      <c r="Z21" s="13"/>
      <c r="AA21" s="13"/>
      <c r="AB21" s="13"/>
      <c r="AC21" s="13"/>
      <c r="AD21" s="13"/>
      <c r="BP21" s="277" t="s">
        <v>116</v>
      </c>
      <c r="BQ21" s="277"/>
      <c r="BR21" s="277"/>
      <c r="BS21" s="12"/>
      <c r="BT21" s="12"/>
      <c r="BV21" s="277" t="s">
        <v>116</v>
      </c>
      <c r="BW21" s="277"/>
      <c r="BX21" s="277"/>
      <c r="BY21" s="12"/>
      <c r="BZ21" s="12"/>
    </row>
    <row r="22" spans="1:78" ht="14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3"/>
      <c r="U22" s="65">
        <v>28000</v>
      </c>
      <c r="V22" s="66">
        <f>V21+W21*(U22-U21)</f>
        <v>6960</v>
      </c>
      <c r="W22" s="67">
        <v>0.38</v>
      </c>
      <c r="X22" s="62"/>
      <c r="Y22" s="62"/>
      <c r="Z22" s="13"/>
      <c r="AA22" s="13"/>
      <c r="AB22" s="13"/>
      <c r="AC22" s="13"/>
      <c r="AD22" s="13"/>
      <c r="BP22" s="287" t="s">
        <v>83</v>
      </c>
      <c r="BQ22" s="287"/>
      <c r="BR22" s="287"/>
      <c r="BS22" s="12"/>
      <c r="BT22" s="12"/>
      <c r="BV22" s="287" t="s">
        <v>83</v>
      </c>
      <c r="BW22" s="287"/>
      <c r="BX22" s="287"/>
      <c r="BY22" s="12"/>
      <c r="BZ22" s="12"/>
    </row>
    <row r="23" spans="1:78" ht="12.75" customHeight="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3"/>
      <c r="U23" s="65">
        <v>55000</v>
      </c>
      <c r="V23" s="66">
        <f>V22+W22*(U23-U22)</f>
        <v>17220</v>
      </c>
      <c r="W23" s="67">
        <v>0.41</v>
      </c>
      <c r="X23" s="62"/>
      <c r="Y23" s="62"/>
      <c r="Z23" s="13"/>
      <c r="AA23" s="13"/>
      <c r="AB23" s="13"/>
      <c r="AC23" s="13"/>
      <c r="AD23" s="13"/>
      <c r="BP23" s="27" t="s">
        <v>86</v>
      </c>
      <c r="BQ23" s="27" t="s">
        <v>87</v>
      </c>
      <c r="BR23" s="27" t="s">
        <v>88</v>
      </c>
      <c r="BS23" s="12"/>
      <c r="BT23" s="12"/>
      <c r="BV23" s="27" t="s">
        <v>86</v>
      </c>
      <c r="BW23" s="27" t="s">
        <v>87</v>
      </c>
      <c r="BX23" s="27" t="s">
        <v>88</v>
      </c>
      <c r="BY23" s="12"/>
      <c r="BZ23" s="12"/>
    </row>
    <row r="24" spans="1:78" ht="14.4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13"/>
      <c r="U24" s="65">
        <v>75000</v>
      </c>
      <c r="V24" s="66">
        <f>V23+W23*(U24-U23)</f>
        <v>25420</v>
      </c>
      <c r="W24" s="67">
        <v>0.43</v>
      </c>
      <c r="X24" s="62"/>
      <c r="Y24" s="62"/>
      <c r="Z24" s="13"/>
      <c r="AA24" s="13"/>
      <c r="AB24" s="13"/>
      <c r="AC24" s="13"/>
      <c r="AD24" s="13"/>
      <c r="BP24" s="31">
        <f t="shared" ref="BP24:BR28" si="1">BP4</f>
        <v>0</v>
      </c>
      <c r="BQ24" s="31">
        <f t="shared" si="1"/>
        <v>0</v>
      </c>
      <c r="BR24" s="76">
        <f t="shared" si="1"/>
        <v>0.23</v>
      </c>
      <c r="BS24" s="12"/>
      <c r="BT24" s="12"/>
      <c r="BV24" s="31">
        <f>BP24</f>
        <v>0</v>
      </c>
      <c r="BW24" s="31">
        <f>BQ24</f>
        <v>0</v>
      </c>
      <c r="BX24" s="76">
        <f>BR24</f>
        <v>0.23</v>
      </c>
      <c r="BY24" s="12"/>
      <c r="BZ24" s="12"/>
    </row>
    <row r="25" spans="1:78" ht="14.4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13"/>
      <c r="U25" s="282" t="s">
        <v>99</v>
      </c>
      <c r="V25" s="282"/>
      <c r="W25" s="40">
        <v>16000</v>
      </c>
      <c r="X25" s="62"/>
      <c r="Y25" s="62"/>
      <c r="Z25" s="13"/>
      <c r="AA25" s="13"/>
      <c r="AB25" s="13"/>
      <c r="AC25" s="13"/>
      <c r="AD25" s="13"/>
      <c r="BP25" s="31">
        <f t="shared" si="1"/>
        <v>15000</v>
      </c>
      <c r="BQ25" s="31">
        <f t="shared" si="1"/>
        <v>3450</v>
      </c>
      <c r="BR25" s="76">
        <f t="shared" si="1"/>
        <v>0.35</v>
      </c>
      <c r="BS25" s="12"/>
      <c r="BT25" s="12"/>
      <c r="BV25" s="31">
        <f t="shared" ref="BV25:BV28" si="2">BP25</f>
        <v>15000</v>
      </c>
      <c r="BW25" s="31">
        <f t="shared" ref="BW25:BX28" si="3">BQ25</f>
        <v>3450</v>
      </c>
      <c r="BX25" s="76">
        <f t="shared" si="3"/>
        <v>0.35</v>
      </c>
      <c r="BY25" s="12"/>
      <c r="BZ25" s="12"/>
    </row>
    <row r="26" spans="1:78" ht="14.4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13"/>
      <c r="U26" s="44" t="s">
        <v>102</v>
      </c>
      <c r="V26" s="44" t="s">
        <v>103</v>
      </c>
      <c r="W26" s="44" t="s">
        <v>104</v>
      </c>
      <c r="X26" s="68" t="s">
        <v>105</v>
      </c>
      <c r="Y26" s="69" t="s">
        <v>106</v>
      </c>
      <c r="Z26" s="13"/>
      <c r="AA26" s="13"/>
      <c r="AB26" s="13"/>
      <c r="AC26" s="13"/>
      <c r="AD26" s="13"/>
      <c r="BP26" s="31">
        <f t="shared" si="1"/>
        <v>50000</v>
      </c>
      <c r="BQ26" s="31">
        <f t="shared" si="1"/>
        <v>15700</v>
      </c>
      <c r="BR26" s="76">
        <f t="shared" si="1"/>
        <v>0.43</v>
      </c>
      <c r="BS26" s="12"/>
      <c r="BT26" s="12"/>
      <c r="BV26" s="31">
        <f t="shared" si="2"/>
        <v>50000</v>
      </c>
      <c r="BW26" s="31">
        <f t="shared" si="3"/>
        <v>15700</v>
      </c>
      <c r="BX26" s="76">
        <f t="shared" si="3"/>
        <v>0.43</v>
      </c>
      <c r="BY26" s="12"/>
      <c r="BZ26" s="12"/>
    </row>
    <row r="27" spans="1:78" ht="14.4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13"/>
      <c r="U27" s="48">
        <f>VLOOKUP(W25,U20:W24,1)</f>
        <v>15000</v>
      </c>
      <c r="V27" s="48">
        <f>VLOOKUP(W25,U20:W24,2)</f>
        <v>3450</v>
      </c>
      <c r="W27" s="49">
        <f>VLOOKUP(W25,U20:W24,3)</f>
        <v>0.27</v>
      </c>
      <c r="X27" s="68">
        <f>V27+(W25-U27)*W27</f>
        <v>3720</v>
      </c>
      <c r="Y27" s="70">
        <f>IF(W25&gt;0,X27/W25,0)</f>
        <v>0.23250000000000001</v>
      </c>
      <c r="Z27" s="13"/>
      <c r="AA27" s="13"/>
      <c r="AB27" s="13"/>
      <c r="AC27" s="13"/>
      <c r="AD27" s="13"/>
      <c r="BP27" s="31">
        <f t="shared" si="1"/>
        <v>50000</v>
      </c>
      <c r="BQ27" s="31">
        <f t="shared" si="1"/>
        <v>15700</v>
      </c>
      <c r="BR27" s="76">
        <f t="shared" si="1"/>
        <v>0.43</v>
      </c>
      <c r="BS27" s="12"/>
      <c r="BT27" s="12"/>
      <c r="BV27" s="31">
        <f t="shared" si="2"/>
        <v>50000</v>
      </c>
      <c r="BW27" s="31">
        <f t="shared" si="3"/>
        <v>15700</v>
      </c>
      <c r="BX27" s="76">
        <f t="shared" si="3"/>
        <v>0.43</v>
      </c>
      <c r="BY27" s="12"/>
      <c r="BZ27" s="12"/>
    </row>
    <row r="28" spans="1:78" ht="14.4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BP28" s="31">
        <f t="shared" si="1"/>
        <v>0</v>
      </c>
      <c r="BQ28" s="31">
        <f t="shared" si="1"/>
        <v>0</v>
      </c>
      <c r="BR28" s="76">
        <f t="shared" si="1"/>
        <v>0</v>
      </c>
      <c r="BS28" s="12"/>
      <c r="BT28" s="12"/>
      <c r="BV28" s="31">
        <f t="shared" si="2"/>
        <v>0</v>
      </c>
      <c r="BW28" s="31">
        <f t="shared" si="3"/>
        <v>0</v>
      </c>
      <c r="BX28" s="76">
        <f t="shared" si="3"/>
        <v>0</v>
      </c>
      <c r="BY28" s="12"/>
      <c r="BZ28" s="12"/>
    </row>
    <row r="29" spans="1:78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BP29" s="282" t="s">
        <v>99</v>
      </c>
      <c r="BQ29" s="282"/>
      <c r="BR29" s="40">
        <f>G9+P11</f>
        <v>0</v>
      </c>
      <c r="BS29" s="12"/>
      <c r="BT29" s="12"/>
      <c r="BV29" s="282" t="s">
        <v>99</v>
      </c>
      <c r="BW29" s="282"/>
      <c r="BX29" s="40">
        <f>P11</f>
        <v>0</v>
      </c>
      <c r="BY29" s="12"/>
      <c r="BZ29" s="12"/>
    </row>
    <row r="30" spans="1:78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BP30" s="44" t="s">
        <v>102</v>
      </c>
      <c r="BQ30" s="44" t="s">
        <v>103</v>
      </c>
      <c r="BR30" s="44" t="s">
        <v>104</v>
      </c>
      <c r="BS30" s="45" t="s">
        <v>105</v>
      </c>
      <c r="BT30" s="46" t="s">
        <v>106</v>
      </c>
      <c r="BV30" s="44" t="s">
        <v>102</v>
      </c>
      <c r="BW30" s="44" t="s">
        <v>103</v>
      </c>
      <c r="BX30" s="44" t="s">
        <v>104</v>
      </c>
      <c r="BY30" s="45" t="s">
        <v>105</v>
      </c>
      <c r="BZ30" s="46" t="s">
        <v>106</v>
      </c>
    </row>
    <row r="31" spans="1:78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BP31" s="48">
        <f>VLOOKUP(BR29,BP24:BR27,1)</f>
        <v>0</v>
      </c>
      <c r="BQ31" s="48">
        <f>VLOOKUP(BR29,BP24:BR27,2)</f>
        <v>0</v>
      </c>
      <c r="BR31" s="49">
        <f>VLOOKUP(BR29,BP24:BR27,3)</f>
        <v>0.23</v>
      </c>
      <c r="BS31" s="50">
        <f>BQ31+(BR29-BP31)*BR31</f>
        <v>0</v>
      </c>
      <c r="BT31" s="51">
        <f>IF(BR29&gt;0,BS31/BR29,0)</f>
        <v>0</v>
      </c>
      <c r="BV31" s="48">
        <f>VLOOKUP(BX29,BV24:BX27,1)</f>
        <v>0</v>
      </c>
      <c r="BW31" s="48">
        <f>VLOOKUP(BX29,BV24:BX27,2)</f>
        <v>0</v>
      </c>
      <c r="BX31" s="49">
        <f>VLOOKUP(BX29,BV24:BX27,3)</f>
        <v>0.23</v>
      </c>
      <c r="BY31" s="50">
        <f>BW31+(BX29-BV31)*BX31</f>
        <v>0</v>
      </c>
      <c r="BZ31" s="51">
        <f>IF(BX29&gt;0,BY31/BX29,0)</f>
        <v>0</v>
      </c>
    </row>
    <row r="32" spans="1:78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</row>
    <row r="33" spans="1:78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BR33" s="93" t="s">
        <v>142</v>
      </c>
      <c r="BU33" s="79">
        <f>BS31-BY31</f>
        <v>0</v>
      </c>
    </row>
    <row r="34" spans="1:78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78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78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78" ht="14.4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BP37" s="277" t="s">
        <v>117</v>
      </c>
      <c r="BQ37" s="277"/>
      <c r="BR37" s="277"/>
      <c r="BS37" s="12"/>
      <c r="BT37" s="12"/>
      <c r="BV37" s="277" t="s">
        <v>117</v>
      </c>
      <c r="BW37" s="277"/>
      <c r="BX37" s="277"/>
      <c r="BY37" s="12"/>
      <c r="BZ37" s="12"/>
    </row>
    <row r="38" spans="1:78" ht="14.4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BP38" s="287" t="s">
        <v>83</v>
      </c>
      <c r="BQ38" s="287"/>
      <c r="BR38" s="287"/>
      <c r="BS38" s="12"/>
      <c r="BT38" s="12"/>
      <c r="BV38" s="287" t="s">
        <v>83</v>
      </c>
      <c r="BW38" s="287"/>
      <c r="BX38" s="287"/>
      <c r="BY38" s="12"/>
      <c r="BZ38" s="12"/>
    </row>
    <row r="39" spans="1:78" ht="14.4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BP39" s="27" t="s">
        <v>86</v>
      </c>
      <c r="BQ39" s="27" t="s">
        <v>87</v>
      </c>
      <c r="BR39" s="27" t="s">
        <v>88</v>
      </c>
      <c r="BS39" s="12"/>
      <c r="BT39" s="12"/>
      <c r="BV39" s="27" t="s">
        <v>86</v>
      </c>
      <c r="BW39" s="27" t="s">
        <v>87</v>
      </c>
      <c r="BX39" s="27" t="s">
        <v>88</v>
      </c>
      <c r="BY39" s="12"/>
      <c r="BZ39" s="12"/>
    </row>
    <row r="40" spans="1:78" ht="14.4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BP40" s="31">
        <f t="shared" ref="BP40:BR44" si="4">BP4</f>
        <v>0</v>
      </c>
      <c r="BQ40" s="31">
        <f t="shared" si="4"/>
        <v>0</v>
      </c>
      <c r="BR40" s="76">
        <f t="shared" si="4"/>
        <v>0.23</v>
      </c>
      <c r="BS40" s="12"/>
      <c r="BT40" s="12"/>
      <c r="BV40" s="31">
        <f t="shared" ref="BV40:BX44" si="5">BP40</f>
        <v>0</v>
      </c>
      <c r="BW40" s="31">
        <f t="shared" si="5"/>
        <v>0</v>
      </c>
      <c r="BX40" s="76">
        <f t="shared" si="5"/>
        <v>0.23</v>
      </c>
      <c r="BY40" s="12"/>
      <c r="BZ40" s="12"/>
    </row>
    <row r="41" spans="1:78" ht="14.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BP41" s="31">
        <f t="shared" si="4"/>
        <v>15000</v>
      </c>
      <c r="BQ41" s="31">
        <f t="shared" si="4"/>
        <v>3450</v>
      </c>
      <c r="BR41" s="76">
        <f t="shared" si="4"/>
        <v>0.35</v>
      </c>
      <c r="BS41" s="12"/>
      <c r="BT41" s="12"/>
      <c r="BV41" s="31">
        <f t="shared" si="5"/>
        <v>15000</v>
      </c>
      <c r="BW41" s="31">
        <f t="shared" si="5"/>
        <v>3450</v>
      </c>
      <c r="BX41" s="76">
        <f t="shared" si="5"/>
        <v>0.35</v>
      </c>
      <c r="BY41" s="12"/>
      <c r="BZ41" s="12"/>
    </row>
    <row r="42" spans="1:78" ht="14.4">
      <c r="BP42" s="31">
        <f t="shared" si="4"/>
        <v>50000</v>
      </c>
      <c r="BQ42" s="31">
        <f t="shared" si="4"/>
        <v>15700</v>
      </c>
      <c r="BR42" s="76">
        <f t="shared" si="4"/>
        <v>0.43</v>
      </c>
      <c r="BS42" s="12"/>
      <c r="BT42" s="12"/>
      <c r="BV42" s="31">
        <f t="shared" si="5"/>
        <v>50000</v>
      </c>
      <c r="BW42" s="31">
        <f t="shared" si="5"/>
        <v>15700</v>
      </c>
      <c r="BX42" s="76">
        <f t="shared" si="5"/>
        <v>0.43</v>
      </c>
      <c r="BY42" s="12"/>
      <c r="BZ42" s="12"/>
    </row>
    <row r="43" spans="1:78" ht="14.4">
      <c r="BP43" s="31">
        <f t="shared" si="4"/>
        <v>50000</v>
      </c>
      <c r="BQ43" s="31">
        <f t="shared" si="4"/>
        <v>15700</v>
      </c>
      <c r="BR43" s="76">
        <f t="shared" si="4"/>
        <v>0.43</v>
      </c>
      <c r="BS43" s="12"/>
      <c r="BT43" s="12"/>
      <c r="BV43" s="31">
        <f t="shared" si="5"/>
        <v>50000</v>
      </c>
      <c r="BW43" s="31">
        <f t="shared" si="5"/>
        <v>15700</v>
      </c>
      <c r="BX43" s="76">
        <f t="shared" si="5"/>
        <v>0.43</v>
      </c>
      <c r="BY43" s="12"/>
      <c r="BZ43" s="12"/>
    </row>
    <row r="44" spans="1:78" ht="14.4">
      <c r="BP44" s="31">
        <f t="shared" si="4"/>
        <v>0</v>
      </c>
      <c r="BQ44" s="31">
        <f t="shared" si="4"/>
        <v>0</v>
      </c>
      <c r="BR44" s="76">
        <f t="shared" si="4"/>
        <v>0</v>
      </c>
      <c r="BS44" s="12"/>
      <c r="BT44" s="12"/>
      <c r="BV44" s="31">
        <f t="shared" si="5"/>
        <v>0</v>
      </c>
      <c r="BW44" s="31">
        <f t="shared" si="5"/>
        <v>0</v>
      </c>
      <c r="BX44" s="76">
        <f t="shared" si="5"/>
        <v>0</v>
      </c>
      <c r="BY44" s="12"/>
      <c r="BZ44" s="12"/>
    </row>
    <row r="45" spans="1:78">
      <c r="BP45" s="282" t="s">
        <v>99</v>
      </c>
      <c r="BQ45" s="282"/>
      <c r="BR45" s="40">
        <f>G11+P11</f>
        <v>749745.66241964698</v>
      </c>
      <c r="BS45" s="12"/>
      <c r="BT45" s="12"/>
      <c r="BV45" s="282" t="s">
        <v>99</v>
      </c>
      <c r="BW45" s="282"/>
      <c r="BX45" s="40">
        <f>P11</f>
        <v>0</v>
      </c>
      <c r="BY45" s="12"/>
      <c r="BZ45" s="12"/>
    </row>
    <row r="46" spans="1:78">
      <c r="BP46" s="44" t="s">
        <v>102</v>
      </c>
      <c r="BQ46" s="44" t="s">
        <v>103</v>
      </c>
      <c r="BR46" s="44" t="s">
        <v>104</v>
      </c>
      <c r="BS46" s="45" t="s">
        <v>105</v>
      </c>
      <c r="BT46" s="46" t="s">
        <v>106</v>
      </c>
      <c r="BV46" s="44" t="s">
        <v>102</v>
      </c>
      <c r="BW46" s="44" t="s">
        <v>103</v>
      </c>
      <c r="BX46" s="44" t="s">
        <v>104</v>
      </c>
      <c r="BY46" s="45" t="s">
        <v>105</v>
      </c>
      <c r="BZ46" s="46" t="s">
        <v>106</v>
      </c>
    </row>
    <row r="47" spans="1:78">
      <c r="BP47" s="48">
        <f>VLOOKUP(BR45,BP40:BR43,1)</f>
        <v>50000</v>
      </c>
      <c r="BQ47" s="48">
        <f>VLOOKUP(BR45,BP40:BR43,2)</f>
        <v>15700</v>
      </c>
      <c r="BR47" s="49">
        <f>VLOOKUP(BR45,BP40:BR43,3)</f>
        <v>0.43</v>
      </c>
      <c r="BS47" s="50">
        <f>BQ47+(BR45-BP47)*BR47</f>
        <v>316590.63484044821</v>
      </c>
      <c r="BT47" s="51">
        <f>IF(BR45&gt;0,BS47/BR45,0)</f>
        <v>0.42226404327397948</v>
      </c>
      <c r="BV47" s="48">
        <f>VLOOKUP(BX45,BV40:BX43,1)</f>
        <v>0</v>
      </c>
      <c r="BW47" s="48">
        <f>VLOOKUP(BX45,BV40:BX43,2)</f>
        <v>0</v>
      </c>
      <c r="BX47" s="49">
        <f>VLOOKUP(BX45,BV40:BX43,3)</f>
        <v>0.23</v>
      </c>
      <c r="BY47" s="50">
        <f>BW47+(BX45-BV47)*BX47</f>
        <v>0</v>
      </c>
      <c r="BZ47" s="51">
        <f>IF(BX45&gt;0,BY47/BX45,0)</f>
        <v>0</v>
      </c>
    </row>
    <row r="49" spans="68:73">
      <c r="BR49" s="93" t="s">
        <v>142</v>
      </c>
      <c r="BU49" s="79">
        <f>BS47-BY47</f>
        <v>316590.63484044821</v>
      </c>
    </row>
    <row r="50" spans="68:73" ht="15.6">
      <c r="BP50" s="326" t="s">
        <v>118</v>
      </c>
      <c r="BQ50" s="326"/>
    </row>
    <row r="51" spans="68:73" ht="14.4">
      <c r="BP51" s="71" t="s">
        <v>119</v>
      </c>
      <c r="BQ51" s="72">
        <f>P3</f>
        <v>8.0000000000000002E-3</v>
      </c>
    </row>
    <row r="52" spans="68:73" ht="14.4">
      <c r="BP52" s="71" t="s">
        <v>120</v>
      </c>
      <c r="BQ52" s="72">
        <f>P4</f>
        <v>7.0000000000000001E-3</v>
      </c>
    </row>
    <row r="55" spans="68:73" ht="15.6">
      <c r="BP55" s="326" t="s">
        <v>121</v>
      </c>
      <c r="BQ55" s="326"/>
    </row>
    <row r="56" spans="68:73" ht="14.4">
      <c r="BP56" s="71" t="s">
        <v>122</v>
      </c>
      <c r="BQ56" s="73">
        <f>P2</f>
        <v>0.24</v>
      </c>
    </row>
    <row r="57" spans="68:73" ht="14.4">
      <c r="BP57" s="71" t="s">
        <v>123</v>
      </c>
      <c r="BQ57" s="73">
        <f>P5</f>
        <v>0.05</v>
      </c>
    </row>
    <row r="58" spans="68:73" ht="14.4">
      <c r="BP58" s="71" t="s">
        <v>124</v>
      </c>
      <c r="BQ58" s="73">
        <f>P6</f>
        <v>0.58140000000000003</v>
      </c>
    </row>
    <row r="59" spans="68:73" ht="14.4">
      <c r="BP59" s="71" t="s">
        <v>125</v>
      </c>
      <c r="BQ59" s="73">
        <f>P7</f>
        <v>0.26</v>
      </c>
    </row>
    <row r="60" spans="68:73" ht="14.4">
      <c r="BP60" s="71"/>
      <c r="BQ60" s="73"/>
    </row>
    <row r="61" spans="68:73" ht="14.4">
      <c r="BP61" s="71"/>
      <c r="BQ61" s="73"/>
    </row>
  </sheetData>
  <sheetProtection algorithmName="SHA-512" hashValue="BpElecmJGbQcScChyO8IbvBZJ22oVnP0TQqirqAFJvgW1q/zkJ700RByfcAWXuGshtikWupwYWPlhnDFTiXz7A==" saltValue="YUgwuVKBs6Q5IAeXrK1Bag==" spinCount="100000" sheet="1" objects="1" scenarios="1"/>
  <protectedRanges>
    <protectedRange sqref="BQ51:BQ52 BQ54" name="Intervallo1"/>
    <protectedRange sqref="BQ56:BQ61" name="Intervallo1_1"/>
  </protectedRanges>
  <mergeCells count="41">
    <mergeCell ref="BP45:BQ45"/>
    <mergeCell ref="BP50:BQ50"/>
    <mergeCell ref="BP55:BQ55"/>
    <mergeCell ref="BP22:BR22"/>
    <mergeCell ref="BP29:BQ29"/>
    <mergeCell ref="BP37:BR37"/>
    <mergeCell ref="BP38:BR38"/>
    <mergeCell ref="U25:V25"/>
    <mergeCell ref="L2:M2"/>
    <mergeCell ref="L4:M4"/>
    <mergeCell ref="L6:M6"/>
    <mergeCell ref="L9:M9"/>
    <mergeCell ref="L11:M11"/>
    <mergeCell ref="L14:M14"/>
    <mergeCell ref="E17:M17"/>
    <mergeCell ref="E18:M18"/>
    <mergeCell ref="E2:E4"/>
    <mergeCell ref="BP21:BR21"/>
    <mergeCell ref="U18:W18"/>
    <mergeCell ref="E6:E9"/>
    <mergeCell ref="E11:E14"/>
    <mergeCell ref="O10:P10"/>
    <mergeCell ref="O7:O8"/>
    <mergeCell ref="P7:P8"/>
    <mergeCell ref="D2:D15"/>
    <mergeCell ref="A1:B1"/>
    <mergeCell ref="O1:P1"/>
    <mergeCell ref="U17:W17"/>
    <mergeCell ref="BV1:BX1"/>
    <mergeCell ref="BV2:BX2"/>
    <mergeCell ref="BV9:BW9"/>
    <mergeCell ref="O14:P14"/>
    <mergeCell ref="BP1:BR1"/>
    <mergeCell ref="BP2:BR2"/>
    <mergeCell ref="BP9:BQ9"/>
    <mergeCell ref="BV45:BW45"/>
    <mergeCell ref="BV21:BX21"/>
    <mergeCell ref="BV22:BX22"/>
    <mergeCell ref="BV29:BW29"/>
    <mergeCell ref="BV37:BX37"/>
    <mergeCell ref="BV38:BX38"/>
  </mergeCells>
  <phoneticPr fontId="34" type="noConversion"/>
  <conditionalFormatting sqref="D2">
    <cfRule type="expression" dxfId="4" priority="2" stopIfTrue="1">
      <formula>NOT(ISERROR(SEARCH("a8",D2)))</formula>
    </cfRule>
  </conditionalFormatting>
  <conditionalFormatting sqref="E2:E4">
    <cfRule type="expression" dxfId="3" priority="4" stopIfTrue="1">
      <formula>NOT(ISERROR(SEARCH("soggetto Ires",E2)))</formula>
    </cfRule>
  </conditionalFormatting>
  <conditionalFormatting sqref="E6:E9 E11:E14">
    <cfRule type="expression" dxfId="2" priority="5" stopIfTrue="1">
      <formula>NOT(ISERROR(SEARCH("Imprenditore",E6)))</formula>
    </cfRule>
  </conditionalFormatting>
  <conditionalFormatting sqref="G2 I2:J2 G4 I4:J4 G6 J6 G9 J9 G11 J11 G14 J14">
    <cfRule type="cellIs" dxfId="1" priority="3" stopIfTrue="1" operator="equal">
      <formula>0.1375</formula>
    </cfRule>
  </conditionalFormatting>
  <conditionalFormatting sqref="I6 I9 A16:B16 C16:C17">
    <cfRule type="expression" dxfId="0" priority="1" stopIfTrue="1">
      <formula>NOT(ISERROR(SEARCH("a8",A6)))</formula>
    </cfRule>
  </conditionalFormatting>
  <pageMargins left="0.16" right="0.12" top="0.65" bottom="0.47" header="0.31496062992125984" footer="0.31496062992125984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7566" r:id="rId4" name="CommandButton1">
          <controlPr defaultSize="0" autoLine="0" r:id="rId5">
            <anchor moveWithCells="1">
              <from>
                <xdr:col>2</xdr:col>
                <xdr:colOff>144780</xdr:colOff>
                <xdr:row>0</xdr:row>
                <xdr:rowOff>45720</xdr:rowOff>
              </from>
              <to>
                <xdr:col>6</xdr:col>
                <xdr:colOff>30480</xdr:colOff>
                <xdr:row>0</xdr:row>
                <xdr:rowOff>358140</xdr:rowOff>
              </to>
            </anchor>
          </controlPr>
        </control>
      </mc:Choice>
      <mc:Fallback>
        <control shapeId="17566" r:id="rId4" name="CommandButton1"/>
      </mc:Fallback>
    </mc:AlternateContent>
    <mc:AlternateContent xmlns:mc="http://schemas.openxmlformats.org/markup-compatibility/2006">
      <mc:Choice Requires="x14">
        <control shapeId="10276" r:id="rId6" name="ComboBox1">
          <controlPr defaultSize="0" autoLine="0" linkedCell="A8" listFillRange="U3:U7" r:id="rId7">
            <anchor moveWithCells="1">
              <from>
                <xdr:col>0</xdr:col>
                <xdr:colOff>411480</xdr:colOff>
                <xdr:row>6</xdr:row>
                <xdr:rowOff>160020</xdr:rowOff>
              </from>
              <to>
                <xdr:col>1</xdr:col>
                <xdr:colOff>640080</xdr:colOff>
                <xdr:row>8</xdr:row>
                <xdr:rowOff>45720</xdr:rowOff>
              </to>
            </anchor>
          </controlPr>
        </control>
      </mc:Choice>
      <mc:Fallback>
        <control shapeId="10276" r:id="rId6" name="ComboBox1"/>
      </mc:Fallback>
    </mc:AlternateContent>
    <mc:AlternateContent xmlns:mc="http://schemas.openxmlformats.org/markup-compatibility/2006">
      <mc:Choice Requires="x14">
        <control shapeId="10277" r:id="rId8" name="Label 37">
          <controlPr defaultSize="0" autoFill="0" autoLine="0" autoPict="0">
            <anchor moveWithCells="1" sizeWithCells="1">
              <from>
                <xdr:col>0</xdr:col>
                <xdr:colOff>243840</xdr:colOff>
                <xdr:row>10</xdr:row>
                <xdr:rowOff>7620</xdr:rowOff>
              </from>
              <to>
                <xdr:col>0</xdr:col>
                <xdr:colOff>830580</xdr:colOff>
                <xdr:row>10</xdr:row>
                <xdr:rowOff>266700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8" r:id="rId9" name="Label 38">
          <controlPr defaultSize="0" autoFill="0" autoLine="0" autoPict="0">
            <anchor moveWithCells="1" sizeWithCells="1">
              <from>
                <xdr:col>0</xdr:col>
                <xdr:colOff>1089660</xdr:colOff>
                <xdr:row>11</xdr:row>
                <xdr:rowOff>190500</xdr:rowOff>
              </from>
              <to>
                <xdr:col>0</xdr:col>
                <xdr:colOff>1920240</xdr:colOff>
                <xdr:row>12</xdr:row>
                <xdr:rowOff>160020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9" r:id="rId10" name="Label 39">
          <controlPr defaultSize="0" autoFill="0" autoLine="0" autoPict="0">
            <anchor moveWithCells="1" sizeWithCells="1">
              <from>
                <xdr:col>0</xdr:col>
                <xdr:colOff>1348740</xdr:colOff>
                <xdr:row>13</xdr:row>
                <xdr:rowOff>76200</xdr:rowOff>
              </from>
              <to>
                <xdr:col>1</xdr:col>
                <xdr:colOff>22860</xdr:colOff>
                <xdr:row>13</xdr:row>
                <xdr:rowOff>274320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80" r:id="rId11" name="Label 40">
          <controlPr defaultSize="0" autoFill="0" autoLine="0" autoPict="0">
            <anchor moveWithCells="1" sizeWithCells="1">
              <from>
                <xdr:col>0</xdr:col>
                <xdr:colOff>1470660</xdr:colOff>
                <xdr:row>14</xdr:row>
                <xdr:rowOff>15240</xdr:rowOff>
              </from>
              <to>
                <xdr:col>1</xdr:col>
                <xdr:colOff>160020</xdr:colOff>
                <xdr:row>14</xdr:row>
                <xdr:rowOff>190500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3"/>
  <dimension ref="A1:P88"/>
  <sheetViews>
    <sheetView showRowColHeaders="0" zoomScale="130" workbookViewId="0">
      <selection activeCell="D5" sqref="D5:G5"/>
    </sheetView>
  </sheetViews>
  <sheetFormatPr defaultColWidth="0" defaultRowHeight="12.6" zeroHeight="1"/>
  <cols>
    <col min="1" max="2" width="9.109375" customWidth="1"/>
    <col min="3" max="3" width="8.88671875" customWidth="1"/>
    <col min="4" max="4" width="9.109375" customWidth="1"/>
    <col min="5" max="5" width="12.6640625" customWidth="1"/>
    <col min="6" max="6" width="10" customWidth="1"/>
    <col min="7" max="7" width="12.6640625" customWidth="1"/>
    <col min="8" max="13" width="9.109375" customWidth="1"/>
  </cols>
  <sheetData>
    <row r="1" spans="1:16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20"/>
      <c r="O2" s="120"/>
      <c r="P2" s="120"/>
    </row>
    <row r="3" spans="1:16">
      <c r="A3" s="196"/>
      <c r="B3" s="220" t="s">
        <v>170</v>
      </c>
      <c r="C3" s="221"/>
      <c r="D3" s="221"/>
      <c r="E3" s="221"/>
      <c r="F3" s="221"/>
      <c r="G3" s="222"/>
      <c r="H3" s="196"/>
      <c r="I3" s="196"/>
      <c r="J3" s="196"/>
      <c r="K3" s="196"/>
      <c r="L3" s="196"/>
      <c r="M3" s="196"/>
      <c r="N3" s="120"/>
      <c r="O3" s="120"/>
      <c r="P3" s="120"/>
    </row>
    <row r="4" spans="1:16" ht="27" customHeight="1">
      <c r="A4" s="196"/>
      <c r="B4" s="223"/>
      <c r="C4" s="224"/>
      <c r="D4" s="224"/>
      <c r="E4" s="224"/>
      <c r="F4" s="224"/>
      <c r="G4" s="225"/>
      <c r="H4" s="196"/>
      <c r="I4" s="196"/>
      <c r="J4" s="196"/>
      <c r="K4" s="196"/>
      <c r="L4" s="196"/>
      <c r="M4" s="196"/>
      <c r="N4" s="120"/>
      <c r="O4" s="120"/>
      <c r="P4" s="120"/>
    </row>
    <row r="5" spans="1:16" ht="13.8">
      <c r="A5" s="196"/>
      <c r="B5" s="219" t="s">
        <v>3</v>
      </c>
      <c r="C5" s="219"/>
      <c r="D5" s="230" t="s">
        <v>162</v>
      </c>
      <c r="E5" s="230"/>
      <c r="F5" s="230"/>
      <c r="G5" s="231"/>
      <c r="H5" s="196"/>
      <c r="I5" s="196"/>
      <c r="J5" s="196"/>
      <c r="K5" s="196"/>
      <c r="L5" s="196"/>
      <c r="M5" s="196"/>
      <c r="N5" s="120"/>
      <c r="O5" s="120"/>
      <c r="P5" s="120"/>
    </row>
    <row r="6" spans="1:16" ht="13.8">
      <c r="A6" s="196"/>
      <c r="B6" s="219" t="s">
        <v>12</v>
      </c>
      <c r="C6" s="219"/>
      <c r="D6" s="228"/>
      <c r="E6" s="228"/>
      <c r="F6" s="228"/>
      <c r="G6" s="229"/>
      <c r="H6" s="196"/>
      <c r="I6" s="196"/>
      <c r="J6" s="196"/>
      <c r="K6" s="196"/>
      <c r="L6" s="196"/>
      <c r="M6" s="196"/>
      <c r="N6" s="120"/>
      <c r="O6" s="120"/>
      <c r="P6" s="120"/>
    </row>
    <row r="7" spans="1:16" ht="13.8">
      <c r="A7" s="196"/>
      <c r="B7" s="219" t="s">
        <v>4</v>
      </c>
      <c r="C7" s="219"/>
      <c r="D7" s="228"/>
      <c r="E7" s="228"/>
      <c r="F7" s="228"/>
      <c r="G7" s="229"/>
      <c r="H7" s="196"/>
      <c r="I7" s="196"/>
      <c r="J7" s="196"/>
      <c r="K7" s="196"/>
      <c r="L7" s="196"/>
      <c r="M7" s="196"/>
      <c r="N7" s="120"/>
      <c r="O7" s="120"/>
      <c r="P7" s="120"/>
    </row>
    <row r="8" spans="1:16" ht="13.8">
      <c r="A8" s="196"/>
      <c r="B8" s="219" t="s">
        <v>5</v>
      </c>
      <c r="C8" s="219"/>
      <c r="D8" s="228"/>
      <c r="E8" s="228"/>
      <c r="F8" s="228"/>
      <c r="G8" s="229"/>
      <c r="H8" s="196"/>
      <c r="I8" s="196"/>
      <c r="J8" s="196"/>
      <c r="K8" s="196"/>
      <c r="L8" s="196"/>
      <c r="M8" s="196"/>
      <c r="N8" s="120"/>
      <c r="O8" s="120"/>
      <c r="P8" s="120"/>
    </row>
    <row r="9" spans="1:16" ht="13.8">
      <c r="A9" s="196"/>
      <c r="B9" s="219" t="s">
        <v>6</v>
      </c>
      <c r="C9" s="219"/>
      <c r="D9" s="228"/>
      <c r="E9" s="228"/>
      <c r="F9" s="228"/>
      <c r="G9" s="229"/>
      <c r="H9" s="196"/>
      <c r="I9" s="196"/>
      <c r="J9" s="196"/>
      <c r="K9" s="196"/>
      <c r="L9" s="196"/>
      <c r="M9" s="196"/>
      <c r="N9" s="120"/>
      <c r="O9" s="120"/>
      <c r="P9" s="120"/>
    </row>
    <row r="10" spans="1:16">
      <c r="A10" s="196"/>
      <c r="B10" s="219" t="s">
        <v>7</v>
      </c>
      <c r="C10" s="219"/>
      <c r="D10" s="226"/>
      <c r="E10" s="227"/>
      <c r="F10" s="199" t="s">
        <v>11</v>
      </c>
      <c r="G10" s="141"/>
      <c r="H10" s="196"/>
      <c r="I10" s="196"/>
      <c r="J10" s="196"/>
      <c r="K10" s="196"/>
      <c r="L10" s="196"/>
      <c r="M10" s="196"/>
      <c r="N10" s="120"/>
      <c r="O10" s="120"/>
      <c r="P10" s="120"/>
    </row>
    <row r="11" spans="1:16">
      <c r="A11" s="196"/>
      <c r="B11" s="219" t="s">
        <v>8</v>
      </c>
      <c r="C11" s="219"/>
      <c r="D11" s="197" t="s">
        <v>9</v>
      </c>
      <c r="E11" s="142"/>
      <c r="F11" s="198" t="s">
        <v>10</v>
      </c>
      <c r="G11" s="142"/>
      <c r="H11" s="196"/>
      <c r="I11" s="196"/>
      <c r="J11" s="196"/>
      <c r="K11" s="196"/>
      <c r="L11" s="196"/>
      <c r="M11" s="196"/>
      <c r="N11" s="120"/>
      <c r="O11" s="120"/>
      <c r="P11" s="120"/>
    </row>
    <row r="12" spans="1:16">
      <c r="A12" s="196"/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20"/>
      <c r="O12" s="120"/>
      <c r="P12" s="120"/>
    </row>
    <row r="13" spans="1:16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</row>
    <row r="14" spans="1:16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</row>
    <row r="15" spans="1:16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</row>
    <row r="16" spans="1:16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</row>
    <row r="17" spans="1:16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</row>
    <row r="18" spans="1:16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</row>
    <row r="19" spans="1:16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</row>
    <row r="20" spans="1:16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</row>
    <row r="21" spans="1:16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</row>
    <row r="22" spans="1:16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</row>
    <row r="23" spans="1:16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</row>
    <row r="24" spans="1:16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</row>
    <row r="25" spans="1:16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</row>
    <row r="26" spans="1:16" hidden="1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</row>
    <row r="27" spans="1:16" hidden="1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</row>
    <row r="28" spans="1:16" hidden="1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</row>
    <row r="29" spans="1:16" hidden="1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</row>
    <row r="30" spans="1:16" hidden="1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</row>
    <row r="31" spans="1:16" hidden="1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</row>
    <row r="32" spans="1:16" hidden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</row>
    <row r="33" spans="1:16" hidden="1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</row>
    <row r="34" spans="1:16" hidden="1">
      <c r="A34" s="120"/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</row>
    <row r="35" spans="1:16" hidden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</row>
    <row r="36" spans="1:16" hidden="1">
      <c r="A36" s="120"/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</row>
    <row r="37" spans="1:16" hidden="1">
      <c r="A37" s="120"/>
      <c r="B37" s="120"/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</row>
    <row r="38" spans="1:16" hidden="1">
      <c r="A38" s="120"/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</row>
    <row r="39" spans="1:16" hidden="1">
      <c r="A39" s="120"/>
      <c r="B39" s="120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</row>
    <row r="40" spans="1:16" hidden="1">
      <c r="A40" s="120"/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</row>
    <row r="41" spans="1:16" hidden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</row>
    <row r="42" spans="1:16" hidden="1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</row>
    <row r="43" spans="1:16" hidden="1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</row>
    <row r="44" spans="1:16" hidden="1">
      <c r="A44" s="120"/>
      <c r="B44" s="120"/>
      <c r="C44" s="120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</row>
    <row r="45" spans="1:16" hidden="1">
      <c r="A45" s="120"/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</row>
    <row r="46" spans="1:16" hidden="1">
      <c r="A46" s="120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</row>
    <row r="47" spans="1:16" hidden="1">
      <c r="A47" s="120"/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</row>
    <row r="48" spans="1:16" hidden="1">
      <c r="A48" s="120"/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</row>
    <row r="49" spans="1:16" hidden="1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</row>
    <row r="50" spans="1:16" hidden="1">
      <c r="A50" s="120"/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</row>
    <row r="51" spans="1:16" hidden="1">
      <c r="A51" s="120"/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</row>
    <row r="52" spans="1:16" hidden="1">
      <c r="A52" s="120"/>
      <c r="B52" s="120"/>
      <c r="C52" s="12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</row>
    <row r="53" spans="1:16" hidden="1">
      <c r="A53" s="120"/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</row>
    <row r="54" spans="1:16" hidden="1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</row>
    <row r="55" spans="1:16" hidden="1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</row>
    <row r="56" spans="1:16" hidden="1">
      <c r="A56" s="120"/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</row>
    <row r="57" spans="1:16" hidden="1">
      <c r="A57" s="120"/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</row>
    <row r="58" spans="1:16" hidden="1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</row>
    <row r="59" spans="1:16" hidden="1">
      <c r="A59" s="120"/>
      <c r="B59" s="120"/>
      <c r="C59" s="120"/>
      <c r="D59" s="120"/>
      <c r="E59" s="120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</row>
    <row r="60" spans="1:16" hidden="1">
      <c r="A60" s="120"/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</row>
    <row r="61" spans="1:16" hidden="1">
      <c r="A61" s="120"/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</row>
    <row r="62" spans="1:16" hidden="1">
      <c r="A62" s="120"/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</row>
    <row r="63" spans="1:16" hidden="1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</row>
    <row r="64" spans="1:16" hidden="1">
      <c r="A64" s="120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</row>
    <row r="65" spans="1:16" hidden="1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</row>
    <row r="66" spans="1:16" hidden="1">
      <c r="A66" s="120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</row>
    <row r="67" spans="1:16" hidden="1">
      <c r="A67" s="120"/>
      <c r="B67" s="120"/>
      <c r="C67" s="120"/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</row>
    <row r="68" spans="1:16" hidden="1">
      <c r="A68" s="120"/>
      <c r="B68" s="120"/>
      <c r="C68" s="120"/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</row>
    <row r="69" spans="1:16" hidden="1">
      <c r="A69" s="120"/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</row>
    <row r="70" spans="1:16" hidden="1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</row>
    <row r="71" spans="1:16" hidden="1">
      <c r="A71" s="120"/>
      <c r="B71" s="120"/>
      <c r="C71" s="120"/>
      <c r="D71" s="120"/>
      <c r="E71" s="120"/>
      <c r="F71" s="120"/>
      <c r="G71" s="120"/>
      <c r="H71" s="120"/>
      <c r="I71" s="120"/>
      <c r="J71" s="120"/>
      <c r="K71" s="120"/>
      <c r="L71" s="120"/>
      <c r="M71" s="120"/>
      <c r="N71" s="120"/>
      <c r="O71" s="120"/>
      <c r="P71" s="120"/>
    </row>
    <row r="72" spans="1:16" hidden="1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</row>
    <row r="73" spans="1:16" hidden="1">
      <c r="A73" s="120"/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</row>
    <row r="74" spans="1:16" hidden="1">
      <c r="A74" s="120"/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</row>
    <row r="75" spans="1:16" hidden="1">
      <c r="A75" s="120"/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</row>
    <row r="76" spans="1:16" hidden="1">
      <c r="A76" s="120"/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</row>
    <row r="77" spans="1:16" hidden="1">
      <c r="A77" s="120"/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</row>
    <row r="78" spans="1:16" hidden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</row>
    <row r="79" spans="1:16" hidden="1">
      <c r="A79" s="120"/>
      <c r="B79" s="120"/>
      <c r="C79" s="120"/>
      <c r="D79" s="120"/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0"/>
      <c r="P79" s="120"/>
    </row>
    <row r="80" spans="1:16" hidden="1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</row>
    <row r="81" spans="1:16" hidden="1">
      <c r="A81" s="120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120"/>
      <c r="O81" s="120"/>
      <c r="P81" s="120"/>
    </row>
    <row r="82" spans="1:16" hidden="1">
      <c r="A82" s="120"/>
      <c r="B82" s="120"/>
      <c r="C82" s="120"/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0"/>
      <c r="O82" s="120"/>
      <c r="P82" s="120"/>
    </row>
    <row r="83" spans="1:16" hidden="1">
      <c r="A83" s="120"/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</row>
    <row r="84" spans="1:16" hidden="1">
      <c r="A84" s="120"/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</row>
    <row r="85" spans="1:16" hidden="1">
      <c r="A85" s="120"/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</row>
    <row r="86" spans="1:16" hidden="1">
      <c r="A86" s="120"/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</row>
    <row r="87" spans="1:16" hidden="1">
      <c r="A87" s="120"/>
      <c r="B87" s="120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0"/>
    </row>
    <row r="88" spans="1:16" hidden="1">
      <c r="A88" s="120"/>
      <c r="B88" s="120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</row>
  </sheetData>
  <sheetProtection algorithmName="SHA-512" hashValue="PoC9PKyZTWMOHUQHC7WnCiltWKr4GRisOcmkLR+4pMYbyzyvY9H3tMAi1JQuNh3JoSVIbvRjdXVfJR40IBAKfg==" saltValue="YA9pz+tkoYu9YhJyteF/4Q==" spinCount="100000" sheet="1"/>
  <mergeCells count="14">
    <mergeCell ref="B11:C11"/>
    <mergeCell ref="B8:C8"/>
    <mergeCell ref="B9:C9"/>
    <mergeCell ref="B10:C10"/>
    <mergeCell ref="B3:G4"/>
    <mergeCell ref="D10:E10"/>
    <mergeCell ref="D8:G8"/>
    <mergeCell ref="D9:G9"/>
    <mergeCell ref="B5:C5"/>
    <mergeCell ref="B6:C6"/>
    <mergeCell ref="B7:C7"/>
    <mergeCell ref="D5:G5"/>
    <mergeCell ref="D6:G6"/>
    <mergeCell ref="D7:G7"/>
  </mergeCells>
  <phoneticPr fontId="0" type="noConversion"/>
  <pageMargins left="0.98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8196" r:id="rId4" name="CommandButton3">
          <controlPr defaultSize="0" autoLine="0" r:id="rId5">
            <anchor moveWithCells="1">
              <from>
                <xdr:col>7</xdr:col>
                <xdr:colOff>358140</xdr:colOff>
                <xdr:row>6</xdr:row>
                <xdr:rowOff>60960</xdr:rowOff>
              </from>
              <to>
                <xdr:col>10</xdr:col>
                <xdr:colOff>106680</xdr:colOff>
                <xdr:row>8</xdr:row>
                <xdr:rowOff>22860</xdr:rowOff>
              </to>
            </anchor>
          </controlPr>
        </control>
      </mc:Choice>
      <mc:Fallback>
        <control shapeId="8196" r:id="rId4" name="CommandButton3"/>
      </mc:Fallback>
    </mc:AlternateContent>
    <mc:AlternateContent xmlns:mc="http://schemas.openxmlformats.org/markup-compatibility/2006">
      <mc:Choice Requires="x14">
        <control shapeId="8195" r:id="rId6" name="CommandButton2">
          <controlPr defaultSize="0" autoLine="0" r:id="rId7">
            <anchor moveWithCells="1">
              <from>
                <xdr:col>7</xdr:col>
                <xdr:colOff>358140</xdr:colOff>
                <xdr:row>3</xdr:row>
                <xdr:rowOff>335280</xdr:rowOff>
              </from>
              <to>
                <xdr:col>10</xdr:col>
                <xdr:colOff>106680</xdr:colOff>
                <xdr:row>5</xdr:row>
                <xdr:rowOff>129540</xdr:rowOff>
              </to>
            </anchor>
          </controlPr>
        </control>
      </mc:Choice>
      <mc:Fallback>
        <control shapeId="8195" r:id="rId6" name="CommandButton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/>
  <dimension ref="A1:M179"/>
  <sheetViews>
    <sheetView showRowColHeaders="0" zoomScale="140" workbookViewId="0">
      <selection activeCell="B3" sqref="B3"/>
    </sheetView>
  </sheetViews>
  <sheetFormatPr defaultColWidth="0" defaultRowHeight="12.6" zeroHeight="1"/>
  <cols>
    <col min="1" max="1" width="27.33203125" customWidth="1"/>
    <col min="2" max="2" width="13.5546875" customWidth="1"/>
    <col min="3" max="3" width="13.6640625" customWidth="1"/>
    <col min="4" max="4" width="13.5546875" customWidth="1"/>
    <col min="5" max="5" width="13.6640625" customWidth="1"/>
    <col min="6" max="6" width="14.6640625" customWidth="1"/>
    <col min="7" max="8" width="10.44140625" customWidth="1"/>
    <col min="9" max="9" width="10.44140625" hidden="1" customWidth="1"/>
  </cols>
  <sheetData>
    <row r="1" spans="1:13" ht="23.25" customHeight="1">
      <c r="A1" s="233" t="s">
        <v>54</v>
      </c>
      <c r="B1" s="233"/>
      <c r="C1" s="233"/>
      <c r="D1" s="233"/>
      <c r="E1" s="233"/>
      <c r="F1" s="121"/>
      <c r="G1" s="121"/>
      <c r="H1" s="121"/>
      <c r="I1" s="121"/>
      <c r="J1" s="121"/>
      <c r="K1" s="121"/>
      <c r="L1" s="121"/>
      <c r="M1" s="121"/>
    </row>
    <row r="2" spans="1:13" ht="13.5" customHeight="1">
      <c r="A2" s="143" t="s">
        <v>44</v>
      </c>
      <c r="B2" s="144" t="s">
        <v>58</v>
      </c>
      <c r="C2" s="144" t="s">
        <v>168</v>
      </c>
      <c r="D2" s="144" t="s">
        <v>169</v>
      </c>
      <c r="E2" s="145" t="s">
        <v>32</v>
      </c>
      <c r="F2" s="122" t="s">
        <v>0</v>
      </c>
      <c r="G2" s="123"/>
      <c r="H2" s="123"/>
      <c r="I2" s="123"/>
      <c r="J2" s="121"/>
      <c r="K2" s="121"/>
      <c r="L2" s="121"/>
      <c r="M2" s="121"/>
    </row>
    <row r="3" spans="1:13" ht="12" customHeight="1">
      <c r="A3" s="111" t="s">
        <v>30</v>
      </c>
      <c r="B3" s="112">
        <v>1000000</v>
      </c>
      <c r="C3" s="113">
        <v>0</v>
      </c>
      <c r="D3" s="113">
        <v>0</v>
      </c>
      <c r="E3" s="114">
        <f>B3+C3-D3</f>
        <v>1000000</v>
      </c>
      <c r="F3" s="123"/>
      <c r="G3" s="123"/>
      <c r="H3" s="123"/>
      <c r="I3" s="123"/>
      <c r="J3" s="121"/>
      <c r="K3" s="121"/>
      <c r="L3" s="121"/>
      <c r="M3" s="121"/>
    </row>
    <row r="4" spans="1:13" ht="12" customHeight="1">
      <c r="A4" s="111" t="s">
        <v>16</v>
      </c>
      <c r="B4" s="113">
        <v>2000000</v>
      </c>
      <c r="C4" s="113">
        <v>0</v>
      </c>
      <c r="D4" s="113">
        <v>0</v>
      </c>
      <c r="E4" s="114">
        <f>B4+C4-D4</f>
        <v>2000000</v>
      </c>
      <c r="F4" s="123"/>
      <c r="G4" s="123"/>
      <c r="H4" s="123"/>
      <c r="I4" s="123"/>
      <c r="J4" s="121"/>
      <c r="K4" s="121"/>
      <c r="L4" s="121"/>
      <c r="M4" s="121"/>
    </row>
    <row r="5" spans="1:13" ht="12" customHeight="1">
      <c r="A5" s="111" t="s">
        <v>1</v>
      </c>
      <c r="B5" s="114">
        <f>B3+B4</f>
        <v>3000000</v>
      </c>
      <c r="C5" s="114">
        <f>C3+C4</f>
        <v>0</v>
      </c>
      <c r="D5" s="114">
        <f>D3+D4</f>
        <v>0</v>
      </c>
      <c r="E5" s="114">
        <f>B5+C5-D5</f>
        <v>3000000</v>
      </c>
      <c r="F5" s="123"/>
      <c r="G5" s="123"/>
      <c r="H5" s="123"/>
      <c r="I5" s="123"/>
      <c r="J5" s="121"/>
      <c r="K5" s="121"/>
      <c r="L5" s="121"/>
      <c r="M5" s="121"/>
    </row>
    <row r="6" spans="1:13" ht="12" customHeight="1">
      <c r="A6" s="111" t="s">
        <v>14</v>
      </c>
      <c r="B6" s="113">
        <v>0</v>
      </c>
      <c r="C6" s="113">
        <v>0</v>
      </c>
      <c r="D6" s="113">
        <v>0</v>
      </c>
      <c r="E6" s="114">
        <f>B6+C6-D6</f>
        <v>0</v>
      </c>
      <c r="F6" s="123"/>
      <c r="G6" s="123"/>
      <c r="H6" s="123"/>
      <c r="I6" s="123"/>
      <c r="J6" s="121"/>
      <c r="K6" s="121"/>
      <c r="L6" s="121"/>
      <c r="M6" s="121"/>
    </row>
    <row r="7" spans="1:13" ht="12" customHeight="1">
      <c r="A7" s="111" t="s">
        <v>15</v>
      </c>
      <c r="B7" s="113">
        <v>250000</v>
      </c>
      <c r="C7" s="113">
        <v>0</v>
      </c>
      <c r="D7" s="113">
        <v>0</v>
      </c>
      <c r="E7" s="114">
        <f>B7+C7-D7</f>
        <v>250000</v>
      </c>
      <c r="F7" s="123"/>
      <c r="G7" s="123"/>
      <c r="H7" s="123"/>
      <c r="I7" s="123"/>
      <c r="J7" s="121"/>
      <c r="K7" s="121"/>
      <c r="L7" s="121"/>
      <c r="M7" s="121"/>
    </row>
    <row r="8" spans="1:13" ht="12" customHeight="1">
      <c r="A8" s="111" t="s">
        <v>2</v>
      </c>
      <c r="B8" s="114">
        <f>B6+B7</f>
        <v>250000</v>
      </c>
      <c r="C8" s="114">
        <f>C6+C7</f>
        <v>0</v>
      </c>
      <c r="D8" s="114">
        <f>D6+D7</f>
        <v>0</v>
      </c>
      <c r="E8" s="114">
        <f>E6+E7</f>
        <v>250000</v>
      </c>
      <c r="F8" s="123"/>
      <c r="G8" s="123"/>
      <c r="H8" s="123"/>
      <c r="I8" s="123"/>
      <c r="J8" s="121"/>
      <c r="K8" s="121"/>
      <c r="L8" s="121"/>
      <c r="M8" s="121"/>
    </row>
    <row r="9" spans="1:13" ht="12" customHeight="1">
      <c r="A9" s="147" t="s">
        <v>52</v>
      </c>
      <c r="B9" s="113">
        <v>2750000</v>
      </c>
      <c r="C9" s="234" t="s">
        <v>34</v>
      </c>
      <c r="D9" s="235"/>
      <c r="E9" s="115">
        <f>E5-E8</f>
        <v>2750000</v>
      </c>
      <c r="F9" s="123"/>
      <c r="G9" s="123"/>
      <c r="H9" s="123"/>
      <c r="I9" s="123"/>
      <c r="J9" s="121"/>
      <c r="K9" s="121"/>
      <c r="L9" s="121"/>
      <c r="M9" s="121"/>
    </row>
    <row r="10" spans="1:13" ht="12" customHeight="1">
      <c r="A10" s="111" t="s">
        <v>33</v>
      </c>
      <c r="B10" s="114">
        <f>B8+B9</f>
        <v>3000000</v>
      </c>
      <c r="C10" s="114">
        <f>SUM(C6:C7)</f>
        <v>0</v>
      </c>
      <c r="D10" s="114">
        <f>SUM(D6:D7)</f>
        <v>0</v>
      </c>
      <c r="E10" s="114">
        <f>E8+E9</f>
        <v>3000000</v>
      </c>
      <c r="F10" s="123"/>
      <c r="G10" s="123"/>
      <c r="H10" s="123"/>
      <c r="I10" s="123"/>
      <c r="J10" s="121"/>
      <c r="K10" s="121"/>
      <c r="L10" s="121"/>
      <c r="M10" s="121"/>
    </row>
    <row r="11" spans="1:13" ht="13.5" customHeight="1">
      <c r="A11" s="143" t="s">
        <v>45</v>
      </c>
      <c r="B11" s="144" t="s">
        <v>58</v>
      </c>
      <c r="C11" s="144" t="s">
        <v>59</v>
      </c>
      <c r="D11" s="144" t="s">
        <v>60</v>
      </c>
      <c r="E11" s="145" t="s">
        <v>53</v>
      </c>
      <c r="F11" s="123"/>
      <c r="G11" s="123"/>
      <c r="H11" s="123"/>
      <c r="I11" s="123"/>
      <c r="J11" s="121"/>
      <c r="K11" s="121"/>
      <c r="L11" s="121"/>
      <c r="M11" s="121"/>
    </row>
    <row r="12" spans="1:13" ht="12" customHeight="1">
      <c r="A12" s="111" t="s">
        <v>17</v>
      </c>
      <c r="B12" s="113">
        <v>900000</v>
      </c>
      <c r="C12" s="116">
        <v>0</v>
      </c>
      <c r="D12" s="116">
        <v>0</v>
      </c>
      <c r="E12" s="114">
        <f>B12+(B12*C12)-(B12*D12)</f>
        <v>900000</v>
      </c>
      <c r="F12" s="123"/>
      <c r="G12" s="123"/>
      <c r="H12" s="123"/>
      <c r="I12" s="123"/>
      <c r="J12" s="121"/>
      <c r="K12" s="121"/>
      <c r="L12" s="121"/>
      <c r="M12" s="121"/>
    </row>
    <row r="13" spans="1:13" ht="12" customHeight="1">
      <c r="A13" s="117" t="s">
        <v>29</v>
      </c>
      <c r="B13" s="113">
        <v>450000</v>
      </c>
      <c r="C13" s="116">
        <v>0</v>
      </c>
      <c r="D13" s="116">
        <v>0</v>
      </c>
      <c r="E13" s="114">
        <f>B13+(B13*C13)-(B13*D13)</f>
        <v>450000</v>
      </c>
      <c r="F13" s="123"/>
      <c r="G13" s="123"/>
      <c r="H13" s="123"/>
      <c r="I13" s="123"/>
      <c r="J13" s="121"/>
      <c r="K13" s="121"/>
      <c r="L13" s="121"/>
      <c r="M13" s="121"/>
    </row>
    <row r="14" spans="1:13" ht="12" customHeight="1">
      <c r="A14" s="117" t="s">
        <v>18</v>
      </c>
      <c r="B14" s="114">
        <f>B12-B13</f>
        <v>450000</v>
      </c>
      <c r="C14" s="238" t="s">
        <v>0</v>
      </c>
      <c r="D14" s="239"/>
      <c r="E14" s="114">
        <f>E12-E13</f>
        <v>450000</v>
      </c>
      <c r="F14" s="123"/>
      <c r="G14" s="123"/>
      <c r="H14" s="123"/>
      <c r="I14" s="123"/>
      <c r="J14" s="121"/>
      <c r="K14" s="121"/>
      <c r="L14" s="121"/>
      <c r="M14" s="121"/>
    </row>
    <row r="15" spans="1:13" ht="12" customHeight="1">
      <c r="A15" s="117" t="s">
        <v>19</v>
      </c>
      <c r="B15" s="113">
        <v>150000</v>
      </c>
      <c r="C15" s="116">
        <v>0</v>
      </c>
      <c r="D15" s="116">
        <v>0</v>
      </c>
      <c r="E15" s="114">
        <f>B15+(B15*C15)-(B15*D15)</f>
        <v>150000</v>
      </c>
      <c r="F15" s="123"/>
      <c r="G15" s="123"/>
      <c r="H15" s="123"/>
      <c r="I15" s="123"/>
      <c r="J15" s="121"/>
      <c r="K15" s="121"/>
      <c r="L15" s="121"/>
      <c r="M15" s="121"/>
    </row>
    <row r="16" spans="1:13" ht="12" customHeight="1">
      <c r="A16" s="117" t="s">
        <v>20</v>
      </c>
      <c r="B16" s="114">
        <f>B14-B15</f>
        <v>300000</v>
      </c>
      <c r="C16" s="238" t="s">
        <v>0</v>
      </c>
      <c r="D16" s="239"/>
      <c r="E16" s="114">
        <f>E14-E15</f>
        <v>300000</v>
      </c>
      <c r="F16" s="123"/>
      <c r="G16" s="123"/>
      <c r="H16" s="123"/>
      <c r="I16" s="123"/>
      <c r="J16" s="121"/>
      <c r="K16" s="121"/>
      <c r="L16" s="121"/>
      <c r="M16" s="121"/>
    </row>
    <row r="17" spans="1:13" ht="12" customHeight="1">
      <c r="A17" s="117" t="s">
        <v>21</v>
      </c>
      <c r="B17" s="113">
        <v>100000</v>
      </c>
      <c r="C17" s="116">
        <v>0</v>
      </c>
      <c r="D17" s="116">
        <v>0</v>
      </c>
      <c r="E17" s="114">
        <f>B17+(B17*C17)-(B17*D17)</f>
        <v>100000</v>
      </c>
      <c r="F17" s="123"/>
      <c r="G17" s="123"/>
      <c r="H17" s="123"/>
      <c r="I17" s="123"/>
      <c r="J17" s="121"/>
      <c r="K17" s="121"/>
      <c r="L17" s="121"/>
      <c r="M17" s="121"/>
    </row>
    <row r="18" spans="1:13" ht="12" customHeight="1">
      <c r="A18" s="117" t="s">
        <v>22</v>
      </c>
      <c r="B18" s="114">
        <f>B16-B17</f>
        <v>200000</v>
      </c>
      <c r="C18" s="240" t="s">
        <v>0</v>
      </c>
      <c r="D18" s="241"/>
      <c r="E18" s="114">
        <f>E16-E17</f>
        <v>200000</v>
      </c>
      <c r="F18" s="123"/>
      <c r="G18" s="123"/>
      <c r="H18" s="123"/>
      <c r="I18" s="123"/>
      <c r="J18" s="121"/>
      <c r="K18" s="121"/>
      <c r="L18" s="121"/>
      <c r="M18" s="121"/>
    </row>
    <row r="19" spans="1:13" ht="12" customHeight="1">
      <c r="A19" s="117" t="s">
        <v>23</v>
      </c>
      <c r="B19" s="113">
        <v>10000</v>
      </c>
      <c r="C19" s="116">
        <v>0</v>
      </c>
      <c r="D19" s="116">
        <v>0</v>
      </c>
      <c r="E19" s="114">
        <f>B19+(B19*C19)-(B19*D19)</f>
        <v>10000</v>
      </c>
      <c r="F19" s="123"/>
      <c r="G19" s="123"/>
      <c r="H19" s="123"/>
      <c r="I19" s="123"/>
      <c r="J19" s="121"/>
      <c r="K19" s="121"/>
      <c r="L19" s="121"/>
      <c r="M19" s="121"/>
    </row>
    <row r="20" spans="1:13" ht="12" customHeight="1">
      <c r="A20" s="117" t="s">
        <v>24</v>
      </c>
      <c r="B20" s="114">
        <f>B18+B19</f>
        <v>210000</v>
      </c>
      <c r="C20" s="240" t="s">
        <v>0</v>
      </c>
      <c r="D20" s="241"/>
      <c r="E20" s="114">
        <f>E18+E19</f>
        <v>210000</v>
      </c>
      <c r="F20" s="123"/>
      <c r="G20" s="123"/>
      <c r="H20" s="123"/>
      <c r="I20" s="123"/>
      <c r="J20" s="121"/>
      <c r="K20" s="121"/>
      <c r="L20" s="121"/>
      <c r="M20" s="121"/>
    </row>
    <row r="21" spans="1:13" ht="12" customHeight="1">
      <c r="A21" s="117" t="s">
        <v>25</v>
      </c>
      <c r="B21" s="113">
        <v>0</v>
      </c>
      <c r="C21" s="116">
        <v>0</v>
      </c>
      <c r="D21" s="116">
        <v>0</v>
      </c>
      <c r="E21" s="114">
        <f>B21+(B21*C21)-(B21*D21)</f>
        <v>0</v>
      </c>
      <c r="F21" s="123"/>
      <c r="G21" s="123"/>
      <c r="H21" s="123"/>
      <c r="I21" s="123"/>
      <c r="J21" s="121"/>
      <c r="K21" s="121"/>
      <c r="L21" s="121"/>
      <c r="M21" s="121"/>
    </row>
    <row r="22" spans="1:13" ht="12" customHeight="1">
      <c r="A22" s="117" t="s">
        <v>26</v>
      </c>
      <c r="B22" s="114">
        <f>B20+B21</f>
        <v>210000</v>
      </c>
      <c r="C22" s="240" t="s">
        <v>0</v>
      </c>
      <c r="D22" s="241"/>
      <c r="E22" s="114">
        <f>E20+E21</f>
        <v>210000</v>
      </c>
      <c r="F22" s="123"/>
      <c r="G22" s="123"/>
      <c r="H22" s="123"/>
      <c r="I22" s="123"/>
      <c r="J22" s="121"/>
      <c r="K22" s="121"/>
      <c r="L22" s="121"/>
      <c r="M22" s="121"/>
    </row>
    <row r="23" spans="1:13" ht="12" customHeight="1">
      <c r="A23" s="117" t="s">
        <v>27</v>
      </c>
      <c r="B23" s="113">
        <v>0</v>
      </c>
      <c r="C23" s="116">
        <v>0</v>
      </c>
      <c r="D23" s="116">
        <v>0</v>
      </c>
      <c r="E23" s="114">
        <f>B23+(B23*C23)-(B23*D23)</f>
        <v>0</v>
      </c>
      <c r="F23" s="123"/>
      <c r="G23" s="123"/>
      <c r="H23" s="123"/>
      <c r="I23" s="123"/>
      <c r="J23" s="121"/>
      <c r="K23" s="121"/>
      <c r="L23" s="121"/>
      <c r="M23" s="121"/>
    </row>
    <row r="24" spans="1:13" ht="12" customHeight="1">
      <c r="A24" s="146" t="s">
        <v>28</v>
      </c>
      <c r="B24" s="114">
        <f>B22-B23</f>
        <v>210000</v>
      </c>
      <c r="C24" s="236" t="s">
        <v>35</v>
      </c>
      <c r="D24" s="237"/>
      <c r="E24" s="114">
        <f>E22-E23</f>
        <v>210000</v>
      </c>
      <c r="F24" s="123"/>
      <c r="G24" s="123"/>
      <c r="H24" s="123"/>
      <c r="I24" s="123"/>
      <c r="J24" s="121"/>
      <c r="K24" s="121"/>
      <c r="L24" s="121"/>
      <c r="M24" s="121"/>
    </row>
    <row r="25" spans="1:13" ht="18" customHeight="1">
      <c r="A25" s="123"/>
      <c r="B25" s="123"/>
      <c r="C25" s="123"/>
      <c r="D25" s="123"/>
      <c r="E25" s="123"/>
      <c r="F25" s="123"/>
      <c r="G25" s="123"/>
      <c r="H25" s="123"/>
      <c r="I25" s="123"/>
      <c r="J25" s="121"/>
      <c r="K25" s="121"/>
      <c r="L25" s="121"/>
      <c r="M25" s="121"/>
    </row>
    <row r="26" spans="1:13" ht="13.2" thickBot="1">
      <c r="A26" s="123"/>
      <c r="B26" s="123"/>
      <c r="C26" s="123"/>
      <c r="D26" s="123"/>
      <c r="E26" s="123"/>
      <c r="F26" s="123"/>
      <c r="G26" s="123"/>
      <c r="H26" s="123"/>
      <c r="I26" s="123"/>
      <c r="J26" s="121"/>
      <c r="K26" s="121"/>
      <c r="L26" s="121"/>
      <c r="M26" s="121"/>
    </row>
    <row r="27" spans="1:13" ht="16.8" thickTop="1" thickBot="1">
      <c r="A27" s="123"/>
      <c r="B27" s="232" t="str">
        <f>"Bilancio della Società "&amp;datisocietà!D5</f>
        <v>Bilancio della Società ESEMPIO</v>
      </c>
      <c r="C27" s="232"/>
      <c r="D27" s="232"/>
      <c r="E27" s="232"/>
      <c r="F27" s="123"/>
      <c r="G27" s="123"/>
      <c r="H27" s="123"/>
      <c r="I27" s="123"/>
      <c r="J27" s="121"/>
      <c r="K27" s="121"/>
      <c r="L27" s="121"/>
      <c r="M27" s="121"/>
    </row>
    <row r="28" spans="1:13" ht="13.2" thickTop="1">
      <c r="A28" s="123"/>
      <c r="B28" s="123"/>
      <c r="C28" s="123"/>
      <c r="D28" s="123"/>
      <c r="E28" s="123"/>
      <c r="F28" s="123"/>
      <c r="G28" s="123"/>
      <c r="H28" s="123"/>
      <c r="I28" s="123"/>
      <c r="J28" s="121"/>
      <c r="K28" s="121"/>
      <c r="L28" s="121"/>
      <c r="M28" s="121"/>
    </row>
    <row r="29" spans="1:13">
      <c r="A29" s="123"/>
      <c r="B29" s="123"/>
      <c r="C29" s="123"/>
      <c r="D29" s="123"/>
      <c r="E29" s="123"/>
      <c r="F29" s="123"/>
      <c r="G29" s="123"/>
      <c r="H29" s="123"/>
      <c r="I29" s="123"/>
      <c r="J29" s="121"/>
      <c r="K29" s="121"/>
      <c r="L29" s="121"/>
      <c r="M29" s="121"/>
    </row>
    <row r="30" spans="1:13" hidden="1">
      <c r="A30" s="123"/>
      <c r="B30" s="123"/>
      <c r="C30" s="123"/>
      <c r="D30" s="123"/>
      <c r="E30" s="123"/>
      <c r="F30" s="123"/>
      <c r="G30" s="123"/>
      <c r="H30" s="123"/>
      <c r="I30" s="123"/>
      <c r="J30" s="121"/>
      <c r="K30" s="121"/>
      <c r="L30" s="121"/>
      <c r="M30" s="121"/>
    </row>
    <row r="31" spans="1:13" hidden="1">
      <c r="A31" s="123"/>
      <c r="B31" s="123"/>
      <c r="C31" s="123"/>
      <c r="D31" s="123"/>
      <c r="E31" s="123"/>
      <c r="F31" s="123"/>
      <c r="G31" s="123"/>
      <c r="H31" s="123"/>
      <c r="I31" s="123"/>
      <c r="J31" s="121"/>
      <c r="K31" s="121"/>
      <c r="L31" s="121"/>
      <c r="M31" s="121"/>
    </row>
    <row r="32" spans="1:13" hidden="1">
      <c r="A32" s="123"/>
      <c r="B32" s="123"/>
      <c r="C32" s="123"/>
      <c r="D32" s="123"/>
      <c r="E32" s="123"/>
      <c r="F32" s="123"/>
      <c r="G32" s="123"/>
      <c r="H32" s="123"/>
      <c r="I32" s="123"/>
      <c r="J32" s="121"/>
      <c r="K32" s="121"/>
      <c r="L32" s="121"/>
      <c r="M32" s="121"/>
    </row>
    <row r="33" spans="1:13" hidden="1">
      <c r="A33" s="123"/>
      <c r="B33" s="123"/>
      <c r="C33" s="123"/>
      <c r="D33" s="123"/>
      <c r="E33" s="123"/>
      <c r="F33" s="123"/>
      <c r="G33" s="123"/>
      <c r="H33" s="123"/>
      <c r="I33" s="123"/>
      <c r="J33" s="121"/>
      <c r="K33" s="121"/>
      <c r="L33" s="121"/>
      <c r="M33" s="121"/>
    </row>
    <row r="34" spans="1:13" hidden="1">
      <c r="A34" s="123"/>
      <c r="B34" s="123"/>
      <c r="C34" s="123"/>
      <c r="D34" s="123"/>
      <c r="E34" s="123"/>
      <c r="F34" s="123"/>
      <c r="G34" s="123"/>
      <c r="H34" s="123"/>
      <c r="I34" s="123"/>
      <c r="J34" s="121"/>
      <c r="K34" s="121"/>
      <c r="L34" s="121"/>
      <c r="M34" s="121"/>
    </row>
    <row r="35" spans="1:13" hidden="1">
      <c r="A35" s="123"/>
      <c r="B35" s="123"/>
      <c r="C35" s="123"/>
      <c r="D35" s="123"/>
      <c r="E35" s="123"/>
      <c r="F35" s="123"/>
      <c r="G35" s="123"/>
      <c r="H35" s="123"/>
      <c r="I35" s="123"/>
      <c r="J35" s="121"/>
      <c r="K35" s="121"/>
      <c r="L35" s="121"/>
      <c r="M35" s="121"/>
    </row>
    <row r="36" spans="1:13" hidden="1">
      <c r="A36" s="123"/>
      <c r="B36" s="123"/>
      <c r="C36" s="123"/>
      <c r="D36" s="123"/>
      <c r="E36" s="123"/>
      <c r="F36" s="123"/>
      <c r="G36" s="123"/>
      <c r="H36" s="123"/>
      <c r="I36" s="123"/>
      <c r="J36" s="121"/>
      <c r="K36" s="121"/>
      <c r="L36" s="121"/>
      <c r="M36" s="121"/>
    </row>
    <row r="37" spans="1:13" hidden="1">
      <c r="A37" s="123"/>
      <c r="B37" s="123"/>
      <c r="C37" s="123"/>
      <c r="D37" s="123"/>
      <c r="E37" s="123"/>
      <c r="F37" s="121"/>
      <c r="G37" s="121"/>
      <c r="H37" s="121"/>
      <c r="I37" s="121"/>
      <c r="J37" s="121"/>
      <c r="K37" s="121"/>
      <c r="L37" s="121"/>
      <c r="M37" s="121"/>
    </row>
    <row r="38" spans="1:13" hidden="1">
      <c r="A38" s="123"/>
      <c r="B38" s="123"/>
      <c r="C38" s="123"/>
      <c r="D38" s="123"/>
      <c r="E38" s="123"/>
      <c r="F38" s="121"/>
      <c r="G38" s="121"/>
      <c r="H38" s="121"/>
      <c r="I38" s="121"/>
      <c r="J38" s="121"/>
      <c r="K38" s="121"/>
      <c r="L38" s="121"/>
      <c r="M38" s="121"/>
    </row>
    <row r="39" spans="1:13" hidden="1">
      <c r="A39" s="123"/>
      <c r="B39" s="123"/>
      <c r="C39" s="123"/>
      <c r="D39" s="123"/>
      <c r="E39" s="123"/>
      <c r="F39" s="121"/>
      <c r="G39" s="121"/>
      <c r="H39" s="121"/>
      <c r="I39" s="121"/>
      <c r="J39" s="121"/>
      <c r="K39" s="121"/>
      <c r="L39" s="121"/>
      <c r="M39" s="121"/>
    </row>
    <row r="40" spans="1:13" hidden="1">
      <c r="A40" s="123"/>
      <c r="B40" s="123"/>
      <c r="C40" s="123"/>
      <c r="D40" s="123"/>
      <c r="E40" s="123"/>
      <c r="F40" s="121"/>
      <c r="G40" s="121"/>
      <c r="H40" s="121"/>
      <c r="I40" s="121"/>
      <c r="J40" s="121"/>
      <c r="K40" s="121"/>
      <c r="L40" s="121"/>
      <c r="M40" s="121"/>
    </row>
    <row r="41" spans="1:13" hidden="1">
      <c r="A41" s="123"/>
      <c r="B41" s="123"/>
      <c r="C41" s="123"/>
      <c r="D41" s="123"/>
      <c r="E41" s="123"/>
      <c r="F41" s="121"/>
      <c r="G41" s="121"/>
      <c r="H41" s="121"/>
      <c r="I41" s="121"/>
      <c r="J41" s="121"/>
      <c r="K41" s="121"/>
      <c r="L41" s="121"/>
      <c r="M41" s="121"/>
    </row>
    <row r="42" spans="1:13" hidden="1">
      <c r="A42" s="123"/>
      <c r="B42" s="123"/>
      <c r="C42" s="123"/>
      <c r="D42" s="123"/>
      <c r="E42" s="123"/>
      <c r="F42" s="121"/>
      <c r="G42" s="121"/>
      <c r="H42" s="121"/>
      <c r="I42" s="121"/>
      <c r="J42" s="121"/>
      <c r="K42" s="121"/>
      <c r="L42" s="121"/>
      <c r="M42" s="121"/>
    </row>
    <row r="43" spans="1:13" hidden="1">
      <c r="A43" s="123"/>
      <c r="B43" s="123"/>
      <c r="C43" s="123"/>
      <c r="D43" s="123"/>
      <c r="E43" s="123"/>
      <c r="F43" s="121"/>
      <c r="G43" s="121"/>
      <c r="H43" s="121"/>
      <c r="I43" s="121"/>
      <c r="J43" s="121"/>
      <c r="K43" s="121"/>
      <c r="L43" s="121"/>
      <c r="M43" s="121"/>
    </row>
    <row r="44" spans="1:13" hidden="1">
      <c r="A44" s="123"/>
      <c r="B44" s="123"/>
      <c r="C44" s="123"/>
      <c r="D44" s="123"/>
      <c r="E44" s="123"/>
      <c r="F44" s="121"/>
      <c r="G44" s="121"/>
      <c r="H44" s="121"/>
      <c r="I44" s="121"/>
      <c r="J44" s="121"/>
      <c r="K44" s="121"/>
      <c r="L44" s="121"/>
      <c r="M44" s="121"/>
    </row>
    <row r="45" spans="1:13" hidden="1">
      <c r="A45" s="123"/>
      <c r="B45" s="123"/>
      <c r="C45" s="123"/>
      <c r="D45" s="123"/>
      <c r="E45" s="123"/>
      <c r="F45" s="121"/>
      <c r="G45" s="121"/>
      <c r="H45" s="121"/>
      <c r="I45" s="121"/>
      <c r="J45" s="121"/>
      <c r="K45" s="121"/>
      <c r="L45" s="121"/>
      <c r="M45" s="121"/>
    </row>
    <row r="46" spans="1:13" hidden="1">
      <c r="A46" s="123"/>
      <c r="B46" s="123"/>
      <c r="C46" s="123"/>
      <c r="D46" s="123"/>
      <c r="E46" s="123"/>
      <c r="F46" s="121"/>
      <c r="G46" s="121"/>
      <c r="H46" s="121"/>
      <c r="I46" s="121"/>
      <c r="J46" s="121"/>
      <c r="K46" s="121"/>
      <c r="L46" s="121"/>
      <c r="M46" s="121"/>
    </row>
    <row r="47" spans="1:13" hidden="1">
      <c r="A47" s="123"/>
      <c r="B47" s="123"/>
      <c r="C47" s="123"/>
      <c r="D47" s="123"/>
      <c r="E47" s="123"/>
      <c r="F47" s="121"/>
      <c r="G47" s="121"/>
      <c r="H47" s="121"/>
      <c r="I47" s="121"/>
      <c r="J47" s="121"/>
      <c r="K47" s="121"/>
      <c r="L47" s="121"/>
      <c r="M47" s="121"/>
    </row>
    <row r="48" spans="1:13" hidden="1">
      <c r="A48" s="123"/>
      <c r="B48" s="123"/>
      <c r="C48" s="123"/>
      <c r="D48" s="123"/>
      <c r="E48" s="123"/>
      <c r="F48" s="121"/>
      <c r="G48" s="121"/>
      <c r="H48" s="121"/>
      <c r="I48" s="121"/>
      <c r="J48" s="121"/>
      <c r="K48" s="121"/>
      <c r="L48" s="121"/>
      <c r="M48" s="121"/>
    </row>
    <row r="49" spans="1:13" hidden="1">
      <c r="A49" s="123"/>
      <c r="B49" s="123"/>
      <c r="C49" s="123"/>
      <c r="D49" s="123"/>
      <c r="E49" s="123"/>
      <c r="F49" s="121"/>
      <c r="G49" s="121"/>
      <c r="H49" s="121"/>
      <c r="I49" s="121"/>
      <c r="J49" s="121"/>
      <c r="K49" s="121"/>
      <c r="L49" s="121"/>
      <c r="M49" s="121"/>
    </row>
    <row r="50" spans="1:13" hidden="1">
      <c r="A50" s="123"/>
      <c r="B50" s="123"/>
      <c r="C50" s="123"/>
      <c r="D50" s="123"/>
      <c r="E50" s="123"/>
      <c r="F50" s="121"/>
      <c r="G50" s="121"/>
      <c r="H50" s="121"/>
      <c r="I50" s="121"/>
      <c r="J50" s="121"/>
      <c r="K50" s="121"/>
      <c r="L50" s="121"/>
      <c r="M50" s="121"/>
    </row>
    <row r="51" spans="1:13" hidden="1">
      <c r="A51" s="123"/>
      <c r="B51" s="123"/>
      <c r="C51" s="123"/>
      <c r="D51" s="123"/>
      <c r="E51" s="123"/>
      <c r="F51" s="121"/>
      <c r="G51" s="121"/>
      <c r="H51" s="121"/>
      <c r="I51" s="121"/>
      <c r="J51" s="121"/>
      <c r="K51" s="121"/>
      <c r="L51" s="121"/>
      <c r="M51" s="121"/>
    </row>
    <row r="52" spans="1:13" hidden="1">
      <c r="A52" s="123"/>
      <c r="B52" s="123"/>
      <c r="C52" s="123"/>
      <c r="D52" s="123"/>
      <c r="E52" s="123"/>
      <c r="F52" s="121"/>
      <c r="G52" s="121"/>
      <c r="H52" s="121"/>
      <c r="I52" s="121"/>
      <c r="J52" s="121"/>
      <c r="K52" s="121"/>
      <c r="L52" s="121"/>
      <c r="M52" s="121"/>
    </row>
    <row r="53" spans="1:13" hidden="1">
      <c r="A53" s="123"/>
      <c r="B53" s="123"/>
      <c r="C53" s="123"/>
      <c r="D53" s="123"/>
      <c r="E53" s="123"/>
      <c r="F53" s="121"/>
      <c r="G53" s="121"/>
      <c r="H53" s="121"/>
      <c r="I53" s="121"/>
      <c r="J53" s="121"/>
      <c r="K53" s="121"/>
      <c r="L53" s="121"/>
      <c r="M53" s="121"/>
    </row>
    <row r="54" spans="1:13" hidden="1">
      <c r="A54" s="123"/>
      <c r="B54" s="123"/>
      <c r="C54" s="123"/>
      <c r="D54" s="123"/>
      <c r="E54" s="123"/>
      <c r="F54" s="121"/>
      <c r="G54" s="121"/>
      <c r="H54" s="121"/>
      <c r="I54" s="121"/>
      <c r="J54" s="121"/>
      <c r="K54" s="121"/>
      <c r="L54" s="121"/>
      <c r="M54" s="121"/>
    </row>
    <row r="55" spans="1:13" hidden="1">
      <c r="A55" s="123"/>
      <c r="B55" s="123"/>
      <c r="C55" s="123"/>
      <c r="D55" s="123"/>
      <c r="E55" s="123"/>
      <c r="F55" s="121"/>
      <c r="G55" s="121"/>
      <c r="H55" s="121"/>
      <c r="I55" s="121"/>
      <c r="J55" s="121"/>
      <c r="K55" s="121"/>
      <c r="L55" s="121"/>
      <c r="M55" s="121"/>
    </row>
    <row r="56" spans="1:13" hidden="1">
      <c r="A56" s="123"/>
      <c r="B56" s="123"/>
      <c r="C56" s="123"/>
      <c r="D56" s="123"/>
      <c r="E56" s="123"/>
      <c r="F56" s="121"/>
      <c r="G56" s="121"/>
      <c r="H56" s="121"/>
      <c r="I56" s="121"/>
      <c r="J56" s="121"/>
      <c r="K56" s="121"/>
      <c r="L56" s="121"/>
      <c r="M56" s="121"/>
    </row>
    <row r="57" spans="1:13" hidden="1">
      <c r="A57" s="123"/>
      <c r="B57" s="123"/>
      <c r="C57" s="123"/>
      <c r="D57" s="123"/>
      <c r="E57" s="123"/>
      <c r="F57" s="121"/>
      <c r="G57" s="121"/>
      <c r="H57" s="121"/>
      <c r="I57" s="121"/>
      <c r="J57" s="121"/>
      <c r="K57" s="121"/>
      <c r="L57" s="121"/>
      <c r="M57" s="121"/>
    </row>
    <row r="58" spans="1:13" hidden="1">
      <c r="A58" s="123"/>
      <c r="B58" s="123"/>
      <c r="C58" s="123"/>
      <c r="D58" s="123"/>
      <c r="E58" s="123"/>
      <c r="F58" s="121"/>
      <c r="G58" s="121"/>
      <c r="H58" s="121"/>
      <c r="I58" s="121"/>
      <c r="J58" s="121"/>
      <c r="K58" s="121"/>
      <c r="L58" s="121"/>
      <c r="M58" s="121"/>
    </row>
    <row r="59" spans="1:13" hidden="1">
      <c r="A59" s="123"/>
      <c r="B59" s="123"/>
      <c r="C59" s="123"/>
      <c r="D59" s="123"/>
      <c r="E59" s="123"/>
      <c r="F59" s="121"/>
      <c r="G59" s="121"/>
      <c r="H59" s="121"/>
      <c r="I59" s="121"/>
      <c r="J59" s="121"/>
      <c r="K59" s="121"/>
      <c r="L59" s="121"/>
      <c r="M59" s="121"/>
    </row>
    <row r="60" spans="1:13" hidden="1">
      <c r="A60" s="123"/>
      <c r="B60" s="123"/>
      <c r="C60" s="123"/>
      <c r="D60" s="123"/>
      <c r="E60" s="123"/>
      <c r="F60" s="121"/>
      <c r="G60" s="121"/>
      <c r="H60" s="121"/>
      <c r="I60" s="121"/>
      <c r="J60" s="121"/>
      <c r="K60" s="121"/>
      <c r="L60" s="121"/>
      <c r="M60" s="121"/>
    </row>
    <row r="61" spans="1:13" hidden="1">
      <c r="A61" s="123"/>
      <c r="B61" s="123"/>
      <c r="C61" s="123"/>
      <c r="D61" s="123"/>
      <c r="E61" s="123"/>
      <c r="F61" s="121"/>
      <c r="G61" s="121"/>
      <c r="H61" s="121"/>
      <c r="I61" s="121"/>
      <c r="J61" s="121"/>
      <c r="K61" s="121"/>
      <c r="L61" s="121"/>
      <c r="M61" s="121"/>
    </row>
    <row r="62" spans="1:13" hidden="1">
      <c r="A62" s="123"/>
      <c r="B62" s="123"/>
      <c r="C62" s="123"/>
      <c r="D62" s="123"/>
      <c r="E62" s="123"/>
      <c r="F62" s="121"/>
      <c r="G62" s="121"/>
      <c r="H62" s="121"/>
      <c r="I62" s="121"/>
      <c r="J62" s="121"/>
      <c r="K62" s="121"/>
      <c r="L62" s="121"/>
      <c r="M62" s="121"/>
    </row>
    <row r="63" spans="1:13" hidden="1">
      <c r="A63" s="123"/>
      <c r="B63" s="123"/>
      <c r="C63" s="123"/>
      <c r="D63" s="123"/>
      <c r="E63" s="123"/>
      <c r="F63" s="121"/>
      <c r="G63" s="121"/>
      <c r="H63" s="121"/>
      <c r="I63" s="121"/>
      <c r="J63" s="121"/>
      <c r="K63" s="121"/>
      <c r="L63" s="121"/>
      <c r="M63" s="121"/>
    </row>
    <row r="64" spans="1:13" hidden="1">
      <c r="A64" s="123"/>
      <c r="B64" s="123"/>
      <c r="C64" s="123"/>
      <c r="D64" s="123"/>
      <c r="E64" s="123"/>
      <c r="F64" s="121"/>
      <c r="G64" s="121"/>
      <c r="H64" s="121"/>
      <c r="I64" s="121"/>
      <c r="J64" s="121"/>
      <c r="K64" s="121"/>
      <c r="L64" s="121"/>
      <c r="M64" s="121"/>
    </row>
    <row r="65" spans="1:13" hidden="1">
      <c r="A65" s="123"/>
      <c r="B65" s="123"/>
      <c r="C65" s="123"/>
      <c r="D65" s="123"/>
      <c r="E65" s="123"/>
      <c r="F65" s="121"/>
      <c r="G65" s="121"/>
      <c r="H65" s="121"/>
      <c r="I65" s="121"/>
      <c r="J65" s="121"/>
      <c r="K65" s="121"/>
      <c r="L65" s="121"/>
      <c r="M65" s="121"/>
    </row>
    <row r="66" spans="1:13" hidden="1">
      <c r="A66" s="123"/>
      <c r="B66" s="123"/>
      <c r="C66" s="123"/>
      <c r="D66" s="123"/>
      <c r="E66" s="123"/>
      <c r="F66" s="121"/>
      <c r="G66" s="121"/>
      <c r="H66" s="121"/>
      <c r="I66" s="121"/>
      <c r="J66" s="121"/>
      <c r="K66" s="121"/>
      <c r="L66" s="121"/>
      <c r="M66" s="121"/>
    </row>
    <row r="67" spans="1:13" hidden="1">
      <c r="A67" s="123"/>
      <c r="B67" s="123"/>
      <c r="C67" s="123"/>
      <c r="D67" s="123"/>
      <c r="E67" s="123"/>
      <c r="F67" s="121"/>
      <c r="G67" s="121"/>
      <c r="H67" s="121"/>
      <c r="I67" s="121"/>
      <c r="J67" s="121"/>
      <c r="K67" s="121"/>
      <c r="L67" s="121"/>
      <c r="M67" s="121"/>
    </row>
    <row r="68" spans="1:13" hidden="1">
      <c r="F68" s="121"/>
      <c r="G68" s="121"/>
      <c r="H68" s="121"/>
      <c r="I68" s="121"/>
      <c r="J68" s="121"/>
      <c r="K68" s="121"/>
      <c r="L68" s="121"/>
      <c r="M68" s="121"/>
    </row>
    <row r="69" spans="1:13" hidden="1">
      <c r="F69" s="121"/>
      <c r="G69" s="121"/>
      <c r="H69" s="121"/>
      <c r="I69" s="121"/>
      <c r="J69" s="121"/>
      <c r="K69" s="121"/>
      <c r="L69" s="121"/>
      <c r="M69" s="121"/>
    </row>
    <row r="70" spans="1:13" hidden="1">
      <c r="F70" s="121"/>
      <c r="G70" s="121"/>
      <c r="H70" s="121"/>
      <c r="I70" s="121"/>
      <c r="J70" s="121"/>
      <c r="K70" s="121"/>
      <c r="L70" s="121"/>
      <c r="M70" s="121"/>
    </row>
    <row r="71" spans="1:13" hidden="1">
      <c r="F71" s="121"/>
      <c r="G71" s="121"/>
      <c r="H71" s="121"/>
      <c r="I71" s="121"/>
      <c r="J71" s="121"/>
      <c r="K71" s="121"/>
      <c r="L71" s="121"/>
      <c r="M71" s="121"/>
    </row>
    <row r="72" spans="1:13" hidden="1">
      <c r="F72" s="121"/>
      <c r="G72" s="121"/>
      <c r="H72" s="121"/>
      <c r="I72" s="121"/>
      <c r="J72" s="121"/>
      <c r="K72" s="121"/>
      <c r="L72" s="121"/>
      <c r="M72" s="121"/>
    </row>
    <row r="73" spans="1:13" hidden="1">
      <c r="F73" s="121"/>
      <c r="G73" s="121"/>
      <c r="H73" s="121"/>
      <c r="I73" s="121"/>
      <c r="J73" s="121"/>
      <c r="K73" s="121"/>
      <c r="L73" s="121"/>
      <c r="M73" s="121"/>
    </row>
    <row r="74" spans="1:13" hidden="1">
      <c r="F74" s="121"/>
      <c r="G74" s="121"/>
      <c r="H74" s="121"/>
      <c r="I74" s="121"/>
      <c r="J74" s="121"/>
      <c r="K74" s="121"/>
      <c r="L74" s="121"/>
      <c r="M74" s="121"/>
    </row>
    <row r="75" spans="1:13" hidden="1">
      <c r="F75" s="121"/>
      <c r="G75" s="121"/>
      <c r="H75" s="121"/>
      <c r="I75" s="121"/>
      <c r="J75" s="121"/>
      <c r="K75" s="121"/>
      <c r="L75" s="121"/>
      <c r="M75" s="121"/>
    </row>
    <row r="76" spans="1:13" hidden="1">
      <c r="F76" s="121"/>
      <c r="G76" s="121"/>
      <c r="H76" s="121"/>
      <c r="I76" s="121"/>
      <c r="J76" s="121"/>
      <c r="K76" s="121"/>
      <c r="L76" s="121"/>
      <c r="M76" s="121"/>
    </row>
    <row r="77" spans="1:13" hidden="1">
      <c r="F77" s="121"/>
      <c r="G77" s="121"/>
      <c r="H77" s="121"/>
      <c r="I77" s="121"/>
      <c r="J77" s="121"/>
      <c r="K77" s="121"/>
      <c r="L77" s="121"/>
      <c r="M77" s="121"/>
    </row>
    <row r="78" spans="1:13" hidden="1">
      <c r="F78" s="121"/>
      <c r="G78" s="121"/>
      <c r="H78" s="121"/>
      <c r="I78" s="121"/>
      <c r="J78" s="121"/>
      <c r="K78" s="121"/>
      <c r="L78" s="121"/>
      <c r="M78" s="121"/>
    </row>
    <row r="79" spans="1:13" hidden="1">
      <c r="F79" s="121"/>
      <c r="G79" s="121"/>
      <c r="H79" s="121"/>
      <c r="I79" s="121"/>
      <c r="J79" s="121"/>
      <c r="K79" s="121"/>
      <c r="L79" s="121"/>
      <c r="M79" s="121"/>
    </row>
    <row r="80" spans="1:13" hidden="1">
      <c r="F80" s="121"/>
      <c r="G80" s="121"/>
      <c r="H80" s="121"/>
      <c r="I80" s="121"/>
      <c r="J80" s="121"/>
      <c r="K80" s="121"/>
      <c r="L80" s="121"/>
      <c r="M80" s="121"/>
    </row>
    <row r="81" spans="6:13" hidden="1">
      <c r="F81" s="121"/>
      <c r="G81" s="121"/>
      <c r="H81" s="121"/>
      <c r="I81" s="121"/>
      <c r="J81" s="121"/>
      <c r="K81" s="121"/>
      <c r="L81" s="121"/>
      <c r="M81" s="121"/>
    </row>
    <row r="82" spans="6:13" hidden="1">
      <c r="F82" s="121"/>
      <c r="G82" s="121"/>
      <c r="H82" s="121"/>
      <c r="I82" s="121"/>
      <c r="J82" s="121"/>
      <c r="K82" s="121"/>
      <c r="L82" s="121"/>
      <c r="M82" s="121"/>
    </row>
    <row r="83" spans="6:13" hidden="1">
      <c r="F83" s="121"/>
      <c r="G83" s="121"/>
      <c r="H83" s="121"/>
      <c r="I83" s="121"/>
      <c r="J83" s="121"/>
      <c r="K83" s="121"/>
      <c r="L83" s="121"/>
      <c r="M83" s="121"/>
    </row>
    <row r="84" spans="6:13" hidden="1">
      <c r="F84" s="121"/>
      <c r="G84" s="121"/>
      <c r="H84" s="121"/>
      <c r="I84" s="121"/>
      <c r="J84" s="121"/>
      <c r="K84" s="121"/>
      <c r="L84" s="121"/>
      <c r="M84" s="121"/>
    </row>
    <row r="85" spans="6:13" hidden="1">
      <c r="F85" s="121"/>
      <c r="G85" s="121"/>
      <c r="H85" s="121"/>
      <c r="I85" s="121"/>
      <c r="J85" s="121"/>
      <c r="K85" s="121"/>
      <c r="L85" s="121"/>
      <c r="M85" s="121"/>
    </row>
    <row r="86" spans="6:13" hidden="1">
      <c r="F86" s="121"/>
      <c r="G86" s="121"/>
      <c r="H86" s="121"/>
      <c r="I86" s="121"/>
      <c r="J86" s="121"/>
      <c r="K86" s="121"/>
      <c r="L86" s="121"/>
      <c r="M86" s="121"/>
    </row>
    <row r="87" spans="6:13" hidden="1">
      <c r="F87" s="121"/>
      <c r="G87" s="121"/>
      <c r="H87" s="121"/>
      <c r="I87" s="121"/>
      <c r="J87" s="121"/>
      <c r="K87" s="121"/>
      <c r="L87" s="121"/>
      <c r="M87" s="121"/>
    </row>
    <row r="88" spans="6:13" hidden="1">
      <c r="F88" s="121"/>
      <c r="G88" s="121"/>
      <c r="H88" s="121"/>
      <c r="I88" s="121"/>
      <c r="J88" s="121"/>
      <c r="K88" s="121"/>
      <c r="L88" s="121"/>
      <c r="M88" s="121"/>
    </row>
    <row r="89" spans="6:13" hidden="1">
      <c r="F89" s="121"/>
      <c r="G89" s="121"/>
      <c r="H89" s="121"/>
      <c r="I89" s="121"/>
      <c r="J89" s="121"/>
      <c r="K89" s="121"/>
      <c r="L89" s="121"/>
      <c r="M89" s="121"/>
    </row>
    <row r="90" spans="6:13" hidden="1">
      <c r="F90" s="121"/>
      <c r="G90" s="121"/>
      <c r="H90" s="121"/>
      <c r="I90" s="121"/>
      <c r="J90" s="121"/>
      <c r="K90" s="121"/>
      <c r="L90" s="121"/>
      <c r="M90" s="121"/>
    </row>
    <row r="91" spans="6:13" hidden="1">
      <c r="F91" s="121"/>
      <c r="G91" s="121"/>
      <c r="H91" s="121"/>
      <c r="I91" s="121"/>
      <c r="J91" s="121"/>
      <c r="K91" s="121"/>
      <c r="L91" s="121"/>
      <c r="M91" s="121"/>
    </row>
    <row r="92" spans="6:13" hidden="1">
      <c r="F92" s="121"/>
      <c r="G92" s="121"/>
      <c r="H92" s="121"/>
      <c r="I92" s="121"/>
      <c r="J92" s="121"/>
      <c r="K92" s="121"/>
      <c r="L92" s="121"/>
      <c r="M92" s="121"/>
    </row>
    <row r="93" spans="6:13" hidden="1">
      <c r="F93" s="121"/>
      <c r="G93" s="121"/>
      <c r="H93" s="121"/>
      <c r="I93" s="121"/>
      <c r="J93" s="121"/>
      <c r="K93" s="121"/>
      <c r="L93" s="121"/>
      <c r="M93" s="121"/>
    </row>
    <row r="94" spans="6:13" hidden="1">
      <c r="F94" s="121"/>
      <c r="G94" s="121"/>
      <c r="H94" s="121"/>
      <c r="I94" s="121"/>
      <c r="J94" s="121"/>
      <c r="K94" s="121"/>
      <c r="L94" s="121"/>
      <c r="M94" s="121"/>
    </row>
    <row r="95" spans="6:13" hidden="1">
      <c r="F95" s="121"/>
      <c r="G95" s="121"/>
      <c r="H95" s="121"/>
      <c r="I95" s="121"/>
      <c r="J95" s="121"/>
      <c r="K95" s="121"/>
      <c r="L95" s="121"/>
      <c r="M95" s="121"/>
    </row>
    <row r="96" spans="6:13" hidden="1">
      <c r="F96" s="121"/>
      <c r="G96" s="121"/>
      <c r="H96" s="121"/>
      <c r="I96" s="121"/>
      <c r="J96" s="121"/>
      <c r="K96" s="121"/>
      <c r="L96" s="121"/>
      <c r="M96" s="121"/>
    </row>
    <row r="97" spans="6:13" hidden="1">
      <c r="F97" s="121"/>
      <c r="G97" s="121"/>
      <c r="H97" s="121"/>
      <c r="I97" s="121"/>
      <c r="J97" s="121"/>
      <c r="K97" s="121"/>
      <c r="L97" s="121"/>
      <c r="M97" s="121"/>
    </row>
    <row r="98" spans="6:13" hidden="1">
      <c r="F98" s="121"/>
      <c r="G98" s="121"/>
      <c r="H98" s="121"/>
      <c r="I98" s="121"/>
      <c r="J98" s="121"/>
      <c r="K98" s="121"/>
      <c r="L98" s="121"/>
      <c r="M98" s="121"/>
    </row>
    <row r="99" spans="6:13" hidden="1">
      <c r="F99" s="121"/>
      <c r="G99" s="121"/>
      <c r="H99" s="121"/>
      <c r="I99" s="121"/>
      <c r="J99" s="121"/>
      <c r="K99" s="121"/>
      <c r="L99" s="121"/>
      <c r="M99" s="121"/>
    </row>
    <row r="100" spans="6:13" hidden="1">
      <c r="F100" s="121"/>
      <c r="G100" s="121"/>
      <c r="H100" s="121"/>
      <c r="I100" s="121"/>
      <c r="J100" s="121"/>
      <c r="K100" s="121"/>
      <c r="L100" s="121"/>
      <c r="M100" s="121"/>
    </row>
    <row r="101" spans="6:13" hidden="1">
      <c r="F101" s="121"/>
      <c r="G101" s="121"/>
      <c r="H101" s="121"/>
      <c r="I101" s="121"/>
      <c r="J101" s="121"/>
      <c r="K101" s="121"/>
      <c r="L101" s="121"/>
      <c r="M101" s="121"/>
    </row>
    <row r="102" spans="6:13" hidden="1">
      <c r="F102" s="121"/>
      <c r="G102" s="121"/>
      <c r="H102" s="121"/>
      <c r="I102" s="121"/>
      <c r="J102" s="121"/>
      <c r="K102" s="121"/>
      <c r="L102" s="121"/>
      <c r="M102" s="121"/>
    </row>
    <row r="103" spans="6:13" hidden="1">
      <c r="F103" s="121"/>
      <c r="G103" s="121"/>
      <c r="H103" s="121"/>
      <c r="I103" s="121"/>
      <c r="J103" s="121"/>
      <c r="K103" s="121"/>
      <c r="L103" s="121"/>
      <c r="M103" s="121"/>
    </row>
    <row r="104" spans="6:13" hidden="1">
      <c r="F104" s="121"/>
      <c r="G104" s="121"/>
      <c r="H104" s="121"/>
      <c r="I104" s="121"/>
      <c r="J104" s="121"/>
      <c r="K104" s="121"/>
      <c r="L104" s="121"/>
      <c r="M104" s="121"/>
    </row>
    <row r="105" spans="6:13" hidden="1">
      <c r="F105" s="121"/>
      <c r="G105" s="121"/>
      <c r="H105" s="121"/>
      <c r="I105" s="121"/>
      <c r="J105" s="121"/>
      <c r="K105" s="121"/>
      <c r="L105" s="121"/>
      <c r="M105" s="121"/>
    </row>
    <row r="106" spans="6:13" hidden="1">
      <c r="F106" s="121"/>
      <c r="G106" s="121"/>
      <c r="H106" s="121"/>
      <c r="I106" s="121"/>
      <c r="J106" s="121"/>
      <c r="K106" s="121"/>
      <c r="L106" s="121"/>
      <c r="M106" s="121"/>
    </row>
    <row r="107" spans="6:13" hidden="1">
      <c r="F107" s="121"/>
      <c r="G107" s="121"/>
      <c r="H107" s="121"/>
      <c r="I107" s="121"/>
      <c r="J107" s="121"/>
      <c r="K107" s="121"/>
      <c r="L107" s="121"/>
      <c r="M107" s="121"/>
    </row>
    <row r="108" spans="6:13" hidden="1">
      <c r="F108" s="121"/>
      <c r="G108" s="121"/>
      <c r="H108" s="121"/>
      <c r="I108" s="121"/>
      <c r="J108" s="121"/>
      <c r="K108" s="121"/>
      <c r="L108" s="121"/>
      <c r="M108" s="121"/>
    </row>
    <row r="109" spans="6:13" hidden="1">
      <c r="F109" s="121"/>
      <c r="G109" s="121"/>
      <c r="H109" s="121"/>
      <c r="I109" s="121"/>
      <c r="J109" s="121"/>
      <c r="K109" s="121"/>
      <c r="L109" s="121"/>
      <c r="M109" s="121"/>
    </row>
    <row r="110" spans="6:13" hidden="1">
      <c r="F110" s="121"/>
      <c r="G110" s="121"/>
      <c r="H110" s="121"/>
      <c r="I110" s="121"/>
      <c r="J110" s="121"/>
      <c r="K110" s="121"/>
      <c r="L110" s="121"/>
      <c r="M110" s="121"/>
    </row>
    <row r="111" spans="6:13" hidden="1">
      <c r="F111" s="121"/>
      <c r="G111" s="121"/>
      <c r="H111" s="121"/>
      <c r="I111" s="121"/>
      <c r="J111" s="121"/>
      <c r="K111" s="121"/>
      <c r="L111" s="121"/>
      <c r="M111" s="121"/>
    </row>
    <row r="112" spans="6:13" hidden="1">
      <c r="F112" s="121"/>
      <c r="G112" s="121"/>
      <c r="H112" s="121"/>
      <c r="I112" s="121"/>
      <c r="J112" s="121"/>
      <c r="K112" s="121"/>
      <c r="L112" s="121"/>
      <c r="M112" s="121"/>
    </row>
    <row r="113" spans="6:13" hidden="1">
      <c r="F113" s="121"/>
      <c r="G113" s="121"/>
      <c r="H113" s="121"/>
      <c r="I113" s="121"/>
      <c r="J113" s="121"/>
      <c r="K113" s="121"/>
      <c r="L113" s="121"/>
      <c r="M113" s="121"/>
    </row>
    <row r="114" spans="6:13" hidden="1">
      <c r="F114" s="121"/>
      <c r="G114" s="121"/>
      <c r="H114" s="121"/>
      <c r="I114" s="121"/>
      <c r="J114" s="121"/>
      <c r="K114" s="121"/>
      <c r="L114" s="121"/>
      <c r="M114" s="121"/>
    </row>
    <row r="115" spans="6:13" hidden="1">
      <c r="F115" s="121"/>
      <c r="G115" s="121"/>
      <c r="H115" s="121"/>
      <c r="I115" s="121"/>
      <c r="J115" s="121"/>
      <c r="K115" s="121"/>
      <c r="L115" s="121"/>
      <c r="M115" s="121"/>
    </row>
    <row r="116" spans="6:13" hidden="1">
      <c r="F116" s="121"/>
      <c r="G116" s="121"/>
      <c r="H116" s="121"/>
      <c r="I116" s="121"/>
      <c r="J116" s="121"/>
      <c r="K116" s="121"/>
      <c r="L116" s="121"/>
      <c r="M116" s="121"/>
    </row>
    <row r="117" spans="6:13" hidden="1">
      <c r="F117" s="121"/>
      <c r="G117" s="121"/>
      <c r="H117" s="121"/>
      <c r="I117" s="121"/>
      <c r="J117" s="121"/>
      <c r="K117" s="121"/>
      <c r="L117" s="121"/>
      <c r="M117" s="121"/>
    </row>
    <row r="118" spans="6:13" hidden="1">
      <c r="F118" s="121"/>
      <c r="G118" s="121"/>
      <c r="H118" s="121"/>
      <c r="I118" s="121"/>
      <c r="J118" s="121"/>
      <c r="K118" s="121"/>
      <c r="L118" s="121"/>
      <c r="M118" s="121"/>
    </row>
    <row r="119" spans="6:13" hidden="1">
      <c r="F119" s="121"/>
      <c r="G119" s="121"/>
      <c r="H119" s="121"/>
      <c r="I119" s="121"/>
      <c r="J119" s="121"/>
      <c r="K119" s="121"/>
      <c r="L119" s="121"/>
      <c r="M119" s="121"/>
    </row>
    <row r="120" spans="6:13" hidden="1">
      <c r="F120" s="121"/>
      <c r="G120" s="121"/>
      <c r="H120" s="121"/>
      <c r="I120" s="121"/>
      <c r="J120" s="121"/>
      <c r="K120" s="121"/>
      <c r="L120" s="121"/>
      <c r="M120" s="121"/>
    </row>
    <row r="121" spans="6:13" hidden="1">
      <c r="F121" s="121"/>
      <c r="G121" s="121"/>
      <c r="H121" s="121"/>
      <c r="I121" s="121"/>
      <c r="J121" s="121"/>
      <c r="K121" s="121"/>
      <c r="L121" s="121"/>
      <c r="M121" s="121"/>
    </row>
    <row r="122" spans="6:13" hidden="1">
      <c r="F122" s="121"/>
      <c r="G122" s="121"/>
      <c r="H122" s="121"/>
      <c r="I122" s="121"/>
      <c r="J122" s="121"/>
      <c r="K122" s="121"/>
      <c r="L122" s="121"/>
      <c r="M122" s="121"/>
    </row>
    <row r="123" spans="6:13" hidden="1">
      <c r="F123" s="121"/>
      <c r="G123" s="121"/>
      <c r="H123" s="121"/>
      <c r="I123" s="121"/>
      <c r="J123" s="121"/>
      <c r="K123" s="121"/>
      <c r="L123" s="121"/>
      <c r="M123" s="121"/>
    </row>
    <row r="124" spans="6:13" hidden="1">
      <c r="F124" s="121"/>
      <c r="G124" s="121"/>
      <c r="H124" s="121"/>
      <c r="I124" s="121"/>
      <c r="J124" s="121"/>
      <c r="K124" s="121"/>
      <c r="L124" s="121"/>
      <c r="M124" s="121"/>
    </row>
    <row r="125" spans="6:13" hidden="1">
      <c r="F125" s="121"/>
      <c r="G125" s="121"/>
      <c r="H125" s="121"/>
      <c r="I125" s="121"/>
      <c r="J125" s="121"/>
      <c r="K125" s="121"/>
      <c r="L125" s="121"/>
      <c r="M125" s="121"/>
    </row>
    <row r="126" spans="6:13" hidden="1">
      <c r="F126" s="121"/>
      <c r="G126" s="121"/>
      <c r="H126" s="121"/>
      <c r="I126" s="121"/>
      <c r="J126" s="121"/>
      <c r="K126" s="121"/>
      <c r="L126" s="121"/>
      <c r="M126" s="121"/>
    </row>
    <row r="127" spans="6:13" hidden="1">
      <c r="F127" s="121"/>
      <c r="G127" s="121"/>
      <c r="H127" s="121"/>
      <c r="I127" s="121"/>
      <c r="J127" s="121"/>
      <c r="K127" s="121"/>
      <c r="L127" s="121"/>
      <c r="M127" s="121"/>
    </row>
    <row r="128" spans="6:13" hidden="1">
      <c r="F128" s="121"/>
      <c r="G128" s="121"/>
      <c r="H128" s="121"/>
      <c r="I128" s="121"/>
      <c r="J128" s="121"/>
      <c r="K128" s="121"/>
      <c r="L128" s="121"/>
      <c r="M128" s="121"/>
    </row>
    <row r="129" spans="6:13" hidden="1">
      <c r="F129" s="121"/>
      <c r="G129" s="121"/>
      <c r="H129" s="121"/>
      <c r="I129" s="121"/>
      <c r="J129" s="121"/>
      <c r="K129" s="121"/>
      <c r="L129" s="121"/>
      <c r="M129" s="121"/>
    </row>
    <row r="130" spans="6:13" hidden="1">
      <c r="F130" s="121"/>
      <c r="G130" s="121"/>
      <c r="H130" s="121"/>
      <c r="I130" s="121"/>
      <c r="J130" s="121"/>
      <c r="K130" s="121"/>
      <c r="L130" s="121"/>
      <c r="M130" s="121"/>
    </row>
    <row r="131" spans="6:13" hidden="1">
      <c r="F131" s="121"/>
      <c r="G131" s="121"/>
      <c r="H131" s="121"/>
      <c r="I131" s="121"/>
      <c r="J131" s="121"/>
      <c r="K131" s="121"/>
      <c r="L131" s="121"/>
      <c r="M131" s="121"/>
    </row>
    <row r="132" spans="6:13" hidden="1">
      <c r="F132" s="121"/>
      <c r="G132" s="121"/>
      <c r="H132" s="121"/>
      <c r="I132" s="121"/>
      <c r="J132" s="121"/>
      <c r="K132" s="121"/>
      <c r="L132" s="121"/>
      <c r="M132" s="121"/>
    </row>
    <row r="133" spans="6:13" hidden="1">
      <c r="F133" s="121"/>
      <c r="G133" s="121"/>
      <c r="H133" s="121"/>
      <c r="I133" s="121"/>
      <c r="J133" s="121"/>
      <c r="K133" s="121"/>
      <c r="L133" s="121"/>
      <c r="M133" s="121"/>
    </row>
    <row r="134" spans="6:13" hidden="1">
      <c r="F134" s="121"/>
      <c r="G134" s="121"/>
      <c r="H134" s="121"/>
      <c r="I134" s="121"/>
      <c r="J134" s="121"/>
      <c r="K134" s="121"/>
      <c r="L134" s="121"/>
      <c r="M134" s="121"/>
    </row>
    <row r="135" spans="6:13" hidden="1">
      <c r="F135" s="121"/>
      <c r="G135" s="121"/>
      <c r="H135" s="121"/>
      <c r="I135" s="121"/>
      <c r="J135" s="121"/>
      <c r="K135" s="121"/>
      <c r="L135" s="121"/>
      <c r="M135" s="121"/>
    </row>
    <row r="136" spans="6:13" hidden="1">
      <c r="F136" s="121"/>
      <c r="G136" s="121"/>
      <c r="H136" s="121"/>
      <c r="I136" s="121"/>
      <c r="J136" s="121"/>
      <c r="K136" s="121"/>
      <c r="L136" s="121"/>
      <c r="M136" s="121"/>
    </row>
    <row r="137" spans="6:13" hidden="1">
      <c r="F137" s="121"/>
      <c r="G137" s="121"/>
      <c r="H137" s="121"/>
      <c r="I137" s="121"/>
      <c r="J137" s="121"/>
      <c r="K137" s="121"/>
      <c r="L137" s="121"/>
      <c r="M137" s="121"/>
    </row>
    <row r="138" spans="6:13" hidden="1">
      <c r="F138" s="121"/>
      <c r="G138" s="121"/>
      <c r="H138" s="121"/>
      <c r="I138" s="121"/>
      <c r="J138" s="121"/>
      <c r="K138" s="121"/>
      <c r="L138" s="121"/>
      <c r="M138" s="121"/>
    </row>
    <row r="139" spans="6:13" hidden="1">
      <c r="F139" s="121"/>
      <c r="G139" s="121"/>
      <c r="H139" s="121"/>
      <c r="I139" s="121"/>
      <c r="J139" s="121"/>
      <c r="K139" s="121"/>
      <c r="L139" s="121"/>
      <c r="M139" s="121"/>
    </row>
    <row r="140" spans="6:13" hidden="1">
      <c r="F140" s="121"/>
      <c r="G140" s="121"/>
      <c r="H140" s="121"/>
      <c r="I140" s="121"/>
      <c r="J140" s="121"/>
      <c r="K140" s="121"/>
      <c r="L140" s="121"/>
      <c r="M140" s="121"/>
    </row>
    <row r="141" spans="6:13" hidden="1">
      <c r="F141" s="121"/>
      <c r="G141" s="121"/>
      <c r="H141" s="121"/>
      <c r="I141" s="121"/>
      <c r="J141" s="121"/>
      <c r="K141" s="121"/>
      <c r="L141" s="121"/>
      <c r="M141" s="121"/>
    </row>
    <row r="142" spans="6:13" hidden="1">
      <c r="F142" s="121"/>
      <c r="G142" s="121"/>
      <c r="H142" s="121"/>
      <c r="I142" s="121"/>
      <c r="J142" s="121"/>
      <c r="K142" s="121"/>
      <c r="L142" s="121"/>
      <c r="M142" s="121"/>
    </row>
    <row r="143" spans="6:13" hidden="1">
      <c r="F143" s="121"/>
      <c r="G143" s="121"/>
      <c r="H143" s="121"/>
      <c r="I143" s="121"/>
      <c r="J143" s="121"/>
      <c r="K143" s="121"/>
      <c r="L143" s="121"/>
      <c r="M143" s="121"/>
    </row>
    <row r="144" spans="6:13" hidden="1">
      <c r="F144" s="121"/>
      <c r="G144" s="121"/>
      <c r="H144" s="121"/>
      <c r="I144" s="121"/>
      <c r="J144" s="121"/>
      <c r="K144" s="121"/>
      <c r="L144" s="121"/>
      <c r="M144" s="121"/>
    </row>
    <row r="145" spans="6:13" hidden="1">
      <c r="F145" s="121"/>
      <c r="G145" s="121"/>
      <c r="H145" s="121"/>
      <c r="I145" s="121"/>
      <c r="J145" s="121"/>
      <c r="K145" s="121"/>
      <c r="L145" s="121"/>
      <c r="M145" s="121"/>
    </row>
    <row r="146" spans="6:13" hidden="1">
      <c r="F146" s="121"/>
      <c r="G146" s="121"/>
      <c r="H146" s="121"/>
      <c r="I146" s="121"/>
      <c r="J146" s="121"/>
      <c r="K146" s="121"/>
      <c r="L146" s="121"/>
      <c r="M146" s="121"/>
    </row>
    <row r="147" spans="6:13" hidden="1">
      <c r="F147" s="121"/>
      <c r="G147" s="121"/>
      <c r="H147" s="121"/>
      <c r="I147" s="121"/>
      <c r="J147" s="121"/>
      <c r="K147" s="121"/>
      <c r="L147" s="121"/>
      <c r="M147" s="121"/>
    </row>
    <row r="148" spans="6:13" hidden="1">
      <c r="F148" s="121"/>
      <c r="G148" s="121"/>
      <c r="H148" s="121"/>
      <c r="I148" s="121"/>
      <c r="J148" s="121"/>
      <c r="K148" s="121"/>
      <c r="L148" s="121"/>
      <c r="M148" s="121"/>
    </row>
    <row r="149" spans="6:13" hidden="1">
      <c r="F149" s="121"/>
      <c r="G149" s="121"/>
      <c r="H149" s="121"/>
      <c r="I149" s="121"/>
      <c r="J149" s="121"/>
      <c r="K149" s="121"/>
      <c r="L149" s="121"/>
      <c r="M149" s="121"/>
    </row>
    <row r="150" spans="6:13" hidden="1">
      <c r="F150" s="121"/>
      <c r="G150" s="121"/>
      <c r="H150" s="121"/>
      <c r="I150" s="121"/>
      <c r="J150" s="121"/>
      <c r="K150" s="121"/>
      <c r="L150" s="121"/>
      <c r="M150" s="121"/>
    </row>
    <row r="151" spans="6:13" hidden="1">
      <c r="F151" s="121"/>
      <c r="G151" s="121"/>
      <c r="H151" s="121"/>
      <c r="I151" s="121"/>
      <c r="J151" s="121"/>
      <c r="K151" s="121"/>
      <c r="L151" s="121"/>
      <c r="M151" s="121"/>
    </row>
    <row r="152" spans="6:13" hidden="1">
      <c r="F152" s="121"/>
      <c r="G152" s="121"/>
      <c r="H152" s="121"/>
      <c r="I152" s="121"/>
      <c r="J152" s="121"/>
      <c r="K152" s="121"/>
      <c r="L152" s="121"/>
      <c r="M152" s="121"/>
    </row>
    <row r="153" spans="6:13" hidden="1">
      <c r="F153" s="121"/>
      <c r="G153" s="121"/>
      <c r="H153" s="121"/>
      <c r="I153" s="121"/>
      <c r="J153" s="121"/>
      <c r="K153" s="121"/>
      <c r="L153" s="121"/>
      <c r="M153" s="121"/>
    </row>
    <row r="154" spans="6:13" hidden="1">
      <c r="F154" s="121"/>
      <c r="G154" s="121"/>
      <c r="H154" s="121"/>
      <c r="I154" s="121"/>
      <c r="J154" s="121"/>
      <c r="K154" s="121"/>
      <c r="L154" s="121"/>
      <c r="M154" s="121"/>
    </row>
    <row r="155" spans="6:13" hidden="1">
      <c r="F155" s="121"/>
      <c r="G155" s="121"/>
      <c r="H155" s="121"/>
      <c r="I155" s="121"/>
      <c r="J155" s="121"/>
      <c r="K155" s="121"/>
      <c r="L155" s="121"/>
      <c r="M155" s="121"/>
    </row>
    <row r="156" spans="6:13" hidden="1">
      <c r="F156" s="121"/>
      <c r="G156" s="121"/>
      <c r="H156" s="121"/>
      <c r="I156" s="121"/>
      <c r="J156" s="121"/>
      <c r="K156" s="121"/>
      <c r="L156" s="121"/>
      <c r="M156" s="121"/>
    </row>
    <row r="157" spans="6:13" hidden="1">
      <c r="F157" s="121"/>
      <c r="G157" s="121"/>
      <c r="H157" s="121"/>
      <c r="I157" s="121"/>
      <c r="J157" s="121"/>
      <c r="K157" s="121"/>
      <c r="L157" s="121"/>
      <c r="M157" s="121"/>
    </row>
    <row r="158" spans="6:13" hidden="1">
      <c r="F158" s="121"/>
      <c r="G158" s="121"/>
      <c r="H158" s="121"/>
      <c r="I158" s="121"/>
      <c r="J158" s="121"/>
      <c r="K158" s="121"/>
      <c r="L158" s="121"/>
      <c r="M158" s="121"/>
    </row>
    <row r="159" spans="6:13" hidden="1">
      <c r="F159" s="121"/>
      <c r="G159" s="121"/>
      <c r="H159" s="121"/>
      <c r="I159" s="121"/>
      <c r="J159" s="121"/>
      <c r="K159" s="121"/>
      <c r="L159" s="121"/>
      <c r="M159" s="121"/>
    </row>
    <row r="160" spans="6:13" hidden="1">
      <c r="F160" s="121"/>
      <c r="G160" s="121"/>
      <c r="H160" s="121"/>
      <c r="I160" s="121"/>
      <c r="J160" s="121"/>
      <c r="K160" s="121"/>
      <c r="L160" s="121"/>
      <c r="M160" s="121"/>
    </row>
    <row r="161" spans="6:13" hidden="1">
      <c r="F161" s="121"/>
      <c r="G161" s="121"/>
      <c r="H161" s="121"/>
      <c r="I161" s="121"/>
      <c r="J161" s="121"/>
      <c r="K161" s="121"/>
      <c r="L161" s="121"/>
      <c r="M161" s="121"/>
    </row>
    <row r="162" spans="6:13" hidden="1">
      <c r="F162" s="121"/>
      <c r="G162" s="121"/>
      <c r="H162" s="121"/>
      <c r="I162" s="121"/>
      <c r="J162" s="121"/>
      <c r="K162" s="121"/>
      <c r="L162" s="121"/>
      <c r="M162" s="121"/>
    </row>
    <row r="163" spans="6:13" hidden="1">
      <c r="F163" s="121"/>
      <c r="G163" s="121"/>
      <c r="H163" s="121"/>
      <c r="I163" s="121"/>
      <c r="J163" s="121"/>
      <c r="K163" s="121"/>
      <c r="L163" s="121"/>
      <c r="M163" s="121"/>
    </row>
    <row r="164" spans="6:13" hidden="1">
      <c r="F164" s="121"/>
      <c r="G164" s="121"/>
      <c r="H164" s="121"/>
      <c r="I164" s="121"/>
      <c r="J164" s="121"/>
      <c r="K164" s="121"/>
      <c r="L164" s="121"/>
      <c r="M164" s="121"/>
    </row>
    <row r="165" spans="6:13" hidden="1">
      <c r="F165" s="121"/>
      <c r="G165" s="121"/>
      <c r="H165" s="121"/>
      <c r="I165" s="121"/>
      <c r="J165" s="121"/>
      <c r="K165" s="121"/>
      <c r="L165" s="121"/>
      <c r="M165" s="121"/>
    </row>
    <row r="166" spans="6:13" hidden="1">
      <c r="F166" s="121"/>
      <c r="G166" s="121"/>
      <c r="H166" s="121"/>
      <c r="I166" s="121"/>
      <c r="J166" s="121"/>
      <c r="K166" s="121"/>
      <c r="L166" s="121"/>
      <c r="M166" s="121"/>
    </row>
    <row r="167" spans="6:13" hidden="1">
      <c r="F167" s="121"/>
      <c r="G167" s="121"/>
      <c r="H167" s="121"/>
      <c r="I167" s="121"/>
      <c r="J167" s="121"/>
      <c r="K167" s="121"/>
      <c r="L167" s="121"/>
      <c r="M167" s="121"/>
    </row>
    <row r="168" spans="6:13" hidden="1">
      <c r="F168" s="121"/>
      <c r="G168" s="121"/>
      <c r="H168" s="121"/>
      <c r="I168" s="121"/>
      <c r="J168" s="121"/>
      <c r="K168" s="121"/>
      <c r="L168" s="121"/>
      <c r="M168" s="121"/>
    </row>
    <row r="169" spans="6:13" hidden="1">
      <c r="F169" s="121"/>
      <c r="G169" s="121"/>
      <c r="H169" s="121"/>
      <c r="I169" s="121"/>
      <c r="J169" s="121"/>
      <c r="K169" s="121"/>
      <c r="L169" s="121"/>
      <c r="M169" s="121"/>
    </row>
    <row r="170" spans="6:13" hidden="1">
      <c r="F170" s="121"/>
      <c r="G170" s="121"/>
      <c r="H170" s="121"/>
      <c r="I170" s="121"/>
      <c r="J170" s="121"/>
      <c r="K170" s="121"/>
      <c r="L170" s="121"/>
      <c r="M170" s="121"/>
    </row>
    <row r="171" spans="6:13" hidden="1">
      <c r="F171" s="121"/>
      <c r="G171" s="121"/>
      <c r="H171" s="121"/>
      <c r="I171" s="121"/>
      <c r="J171" s="121"/>
      <c r="K171" s="121"/>
      <c r="L171" s="121"/>
      <c r="M171" s="121"/>
    </row>
    <row r="172" spans="6:13" hidden="1">
      <c r="F172" s="121"/>
      <c r="G172" s="121"/>
      <c r="H172" s="121"/>
      <c r="I172" s="121"/>
      <c r="J172" s="121"/>
      <c r="K172" s="121"/>
      <c r="L172" s="121"/>
      <c r="M172" s="121"/>
    </row>
    <row r="173" spans="6:13" hidden="1">
      <c r="F173" s="121"/>
      <c r="G173" s="121"/>
      <c r="H173" s="121"/>
      <c r="I173" s="121"/>
      <c r="J173" s="121"/>
      <c r="K173" s="121"/>
      <c r="L173" s="121"/>
      <c r="M173" s="121"/>
    </row>
    <row r="174" spans="6:13" hidden="1">
      <c r="F174" s="121"/>
      <c r="G174" s="121"/>
      <c r="H174" s="121"/>
      <c r="I174" s="121"/>
      <c r="J174" s="121"/>
      <c r="K174" s="121"/>
      <c r="L174" s="121"/>
      <c r="M174" s="121"/>
    </row>
    <row r="175" spans="6:13" hidden="1">
      <c r="F175" s="121"/>
      <c r="G175" s="121"/>
      <c r="H175" s="121"/>
      <c r="I175" s="121"/>
      <c r="J175" s="121"/>
      <c r="K175" s="121"/>
      <c r="L175" s="121"/>
      <c r="M175" s="121"/>
    </row>
    <row r="176" spans="6:13" hidden="1">
      <c r="F176" s="121"/>
      <c r="G176" s="121"/>
      <c r="H176" s="121"/>
      <c r="I176" s="121"/>
      <c r="J176" s="121"/>
      <c r="K176" s="121"/>
      <c r="L176" s="121"/>
      <c r="M176" s="121"/>
    </row>
    <row r="177" spans="6:13" hidden="1">
      <c r="F177" s="121"/>
      <c r="G177" s="121"/>
      <c r="H177" s="121"/>
      <c r="I177" s="121"/>
      <c r="J177" s="121"/>
      <c r="K177" s="121"/>
      <c r="L177" s="121"/>
      <c r="M177" s="121"/>
    </row>
    <row r="178" spans="6:13" hidden="1">
      <c r="F178" s="121"/>
      <c r="G178" s="121"/>
      <c r="H178" s="121"/>
      <c r="I178" s="121"/>
      <c r="J178" s="121"/>
      <c r="K178" s="121"/>
      <c r="L178" s="121"/>
      <c r="M178" s="121"/>
    </row>
    <row r="179" spans="6:13" hidden="1">
      <c r="F179" s="121"/>
      <c r="G179" s="121"/>
      <c r="H179" s="121"/>
      <c r="I179" s="121"/>
      <c r="J179" s="121"/>
      <c r="K179" s="121"/>
      <c r="L179" s="121"/>
      <c r="M179" s="121"/>
    </row>
  </sheetData>
  <sheetProtection password="DE4D" sheet="1" selectLockedCells="1"/>
  <mergeCells count="9">
    <mergeCell ref="B27:E27"/>
    <mergeCell ref="A1:E1"/>
    <mergeCell ref="C9:D9"/>
    <mergeCell ref="C24:D24"/>
    <mergeCell ref="C16:D16"/>
    <mergeCell ref="C14:D14"/>
    <mergeCell ref="C18:D18"/>
    <mergeCell ref="C20:D20"/>
    <mergeCell ref="C22:D22"/>
  </mergeCells>
  <phoneticPr fontId="0" type="noConversion"/>
  <pageMargins left="1.06" right="0.78740157480314965" top="1.41" bottom="0.98425196850393704" header="0.51181102362204722" footer="0.51181102362204722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9220" r:id="rId4" name="CommandButton4">
          <controlPr defaultSize="0" autoLine="0" r:id="rId5">
            <anchor moveWithCells="1">
              <from>
                <xdr:col>5</xdr:col>
                <xdr:colOff>175260</xdr:colOff>
                <xdr:row>8</xdr:row>
                <xdr:rowOff>137160</xdr:rowOff>
              </from>
              <to>
                <xdr:col>7</xdr:col>
                <xdr:colOff>76200</xdr:colOff>
                <xdr:row>10</xdr:row>
                <xdr:rowOff>144780</xdr:rowOff>
              </to>
            </anchor>
          </controlPr>
        </control>
      </mc:Choice>
      <mc:Fallback>
        <control shapeId="9220" r:id="rId4" name="CommandButton4"/>
      </mc:Fallback>
    </mc:AlternateContent>
    <mc:AlternateContent xmlns:mc="http://schemas.openxmlformats.org/markup-compatibility/2006">
      <mc:Choice Requires="x14">
        <control shapeId="9219" r:id="rId6" name="CommandButton3">
          <controlPr defaultSize="0" autoLine="0" r:id="rId7">
            <anchor moveWithCells="1">
              <from>
                <xdr:col>5</xdr:col>
                <xdr:colOff>167640</xdr:colOff>
                <xdr:row>6</xdr:row>
                <xdr:rowOff>30480</xdr:rowOff>
              </from>
              <to>
                <xdr:col>7</xdr:col>
                <xdr:colOff>68580</xdr:colOff>
                <xdr:row>8</xdr:row>
                <xdr:rowOff>38100</xdr:rowOff>
              </to>
            </anchor>
          </controlPr>
        </control>
      </mc:Choice>
      <mc:Fallback>
        <control shapeId="9219" r:id="rId6" name="CommandButton3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5"/>
  <dimension ref="A1:Y149"/>
  <sheetViews>
    <sheetView showRowColHeaders="0" zoomScale="130" zoomScaleNormal="130" workbookViewId="0">
      <selection activeCell="B17" sqref="B17"/>
    </sheetView>
  </sheetViews>
  <sheetFormatPr defaultColWidth="0" defaultRowHeight="12.6" zeroHeight="1"/>
  <cols>
    <col min="1" max="1" width="30.6640625" customWidth="1"/>
    <col min="2" max="5" width="14" customWidth="1"/>
    <col min="6" max="8" width="10.44140625" customWidth="1"/>
    <col min="9" max="9" width="10.44140625" hidden="1" customWidth="1"/>
  </cols>
  <sheetData>
    <row r="1" spans="1:25" ht="22.5" customHeight="1">
      <c r="A1" s="259" t="s">
        <v>46</v>
      </c>
      <c r="B1" s="259"/>
      <c r="C1" s="259"/>
      <c r="D1" s="259"/>
      <c r="E1" s="25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0.75" customHeight="1">
      <c r="A2" s="264" t="s">
        <v>0</v>
      </c>
      <c r="B2" s="265"/>
      <c r="C2" s="265"/>
      <c r="D2" s="265"/>
      <c r="E2" s="26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260" t="s">
        <v>179</v>
      </c>
      <c r="B3" s="261"/>
      <c r="C3" s="261"/>
      <c r="D3" s="261"/>
      <c r="E3" s="26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60" t="s">
        <v>181</v>
      </c>
      <c r="B4" s="261"/>
      <c r="C4" s="261"/>
      <c r="D4" s="261"/>
      <c r="E4" s="26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263" t="s">
        <v>43</v>
      </c>
      <c r="B5" s="261"/>
      <c r="C5" s="261"/>
      <c r="D5" s="261"/>
      <c r="E5" s="26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3.8">
      <c r="A6" s="111" t="s">
        <v>36</v>
      </c>
      <c r="B6" s="242" t="s">
        <v>69</v>
      </c>
      <c r="C6" s="243"/>
      <c r="D6" s="243"/>
      <c r="E6" s="24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250" t="s">
        <v>42</v>
      </c>
      <c r="B7" s="251"/>
      <c r="C7" s="251"/>
      <c r="D7" s="251"/>
      <c r="E7" s="25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3.8">
      <c r="A8" s="166" t="s">
        <v>37</v>
      </c>
      <c r="B8" s="245" t="s">
        <v>41</v>
      </c>
      <c r="C8" s="246"/>
      <c r="D8" s="246"/>
      <c r="E8" s="24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.8">
      <c r="A9" s="166" t="s">
        <v>70</v>
      </c>
      <c r="B9" s="245" t="s">
        <v>38</v>
      </c>
      <c r="C9" s="246"/>
      <c r="D9" s="246"/>
      <c r="E9" s="24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.8">
      <c r="A10" s="166" t="s">
        <v>47</v>
      </c>
      <c r="B10" s="245" t="s">
        <v>72</v>
      </c>
      <c r="C10" s="246"/>
      <c r="D10" s="246"/>
      <c r="E10" s="24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3.8">
      <c r="A11" s="166" t="s">
        <v>68</v>
      </c>
      <c r="B11" s="245" t="s">
        <v>73</v>
      </c>
      <c r="C11" s="246"/>
      <c r="D11" s="246"/>
      <c r="E11" s="24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3.8">
      <c r="A12" s="166" t="s">
        <v>39</v>
      </c>
      <c r="B12" s="245" t="s">
        <v>74</v>
      </c>
      <c r="C12" s="246"/>
      <c r="D12" s="246"/>
      <c r="E12" s="24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3.8">
      <c r="A13" s="166" t="s">
        <v>40</v>
      </c>
      <c r="B13" s="245" t="s">
        <v>75</v>
      </c>
      <c r="C13" s="246"/>
      <c r="D13" s="246"/>
      <c r="E13" s="24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" customHeight="1">
      <c r="A14" s="253"/>
      <c r="B14" s="254"/>
      <c r="C14" s="254"/>
      <c r="D14" s="254"/>
      <c r="E14" s="25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4">
      <c r="A15" s="160"/>
      <c r="B15" s="161" t="s">
        <v>182</v>
      </c>
      <c r="C15" s="257" t="str">
        <f>IF(datisocietà!D5="","",datisocietà!D5)</f>
        <v>ESEMPIO</v>
      </c>
      <c r="D15" s="257"/>
      <c r="E15" s="25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255" t="s">
        <v>51</v>
      </c>
      <c r="B16" s="167" t="s">
        <v>68</v>
      </c>
      <c r="C16" s="158" t="s">
        <v>71</v>
      </c>
      <c r="D16" s="167" t="s">
        <v>47</v>
      </c>
      <c r="E16" s="167" t="s">
        <v>39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customHeight="1">
      <c r="A17" s="256"/>
      <c r="B17" s="155">
        <v>0.02</v>
      </c>
      <c r="C17" s="155">
        <v>0.05</v>
      </c>
      <c r="D17" s="162">
        <f>B17+C17</f>
        <v>7.0000000000000007E-2</v>
      </c>
      <c r="E17" s="154">
        <v>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0.75" hidden="1" customHeight="1">
      <c r="A18" s="270"/>
      <c r="B18" s="271"/>
      <c r="C18" s="271"/>
      <c r="D18" s="271"/>
      <c r="E18" s="27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4">
      <c r="A19" s="273" t="s">
        <v>48</v>
      </c>
      <c r="B19" s="274"/>
      <c r="C19" s="274"/>
      <c r="D19" s="274"/>
      <c r="E19" s="27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4">
      <c r="A20" s="156"/>
      <c r="B20" s="159" t="s">
        <v>13</v>
      </c>
      <c r="C20" s="159" t="s">
        <v>49</v>
      </c>
      <c r="D20" s="159" t="s">
        <v>50</v>
      </c>
      <c r="E20" s="248"/>
      <c r="F20" s="1"/>
      <c r="G20" s="168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9.5" customHeight="1">
      <c r="A21" s="157" t="s">
        <v>180</v>
      </c>
      <c r="B21" s="163">
        <f>'Bilanci Sintetici'!E9</f>
        <v>2750000</v>
      </c>
      <c r="C21" s="164">
        <f>D23*('Bilanci Sintetici'!E24-D17*'Bilanci Sintetici'!E9)</f>
        <v>82485.541398823465</v>
      </c>
      <c r="D21" s="165">
        <f>B21+C21</f>
        <v>2832485.5413988233</v>
      </c>
      <c r="E21" s="24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4">
      <c r="A22" s="267"/>
      <c r="B22" s="268"/>
      <c r="C22" s="268"/>
      <c r="D22" s="268"/>
      <c r="E22" s="26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idden="1">
      <c r="A23" s="4" t="s">
        <v>31</v>
      </c>
      <c r="B23" s="6">
        <f>B17</f>
        <v>0.02</v>
      </c>
      <c r="C23" s="5">
        <f>C17</f>
        <v>0.05</v>
      </c>
      <c r="D23" s="7">
        <f>-PV(B17,E17,1)</f>
        <v>4.7134595085042061</v>
      </c>
      <c r="E23" s="3" t="s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 t="s">
        <v>0</v>
      </c>
      <c r="B27" s="1" t="s">
        <v>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idden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idden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idden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idden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idden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idden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idden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idden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idden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idden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idden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idden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idden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idden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idden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idden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idden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idden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idden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idden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idden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idden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idden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idden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idden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idden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idden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idden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idden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idden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idden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idden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idden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idden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idden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idden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idden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idden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idden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idden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idden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idden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idden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idden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idden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idden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idden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idden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idden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idden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idden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idden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idden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idden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idden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idden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idden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idden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idden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idden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idden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idden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idden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idden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idden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idden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idden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idden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idden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idden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idden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idden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idden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idden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idden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idden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idden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idden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idden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idden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idden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idden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idden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idden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idden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idden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idden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idden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idden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idden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idden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idden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idden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idden="1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idden="1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idden="1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idden="1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idden="1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idden="1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idden="1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idden="1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idden="1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idden="1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idden="1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idden="1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idden="1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6:25" hidden="1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6:25" hidden="1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6:25" hidden="1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6:25" hidden="1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6:25" hidden="1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</sheetData>
  <sheetProtection algorithmName="SHA-512" hashValue="tiaDxGbUOB9zWqzgvd+76vkBowCkoympW5hL7NylMzlZwLOvAJzltQGp5muO5I8hBnZcZVVrdxwJVHy/UYjKYg==" saltValue="DXABiqqYKrZKikZKPHhPpg==" spinCount="100000" sheet="1" selectLockedCells="1"/>
  <mergeCells count="20">
    <mergeCell ref="A22:E22"/>
    <mergeCell ref="B13:E13"/>
    <mergeCell ref="A18:E18"/>
    <mergeCell ref="A19:E19"/>
    <mergeCell ref="B10:E10"/>
    <mergeCell ref="A1:E1"/>
    <mergeCell ref="A3:E3"/>
    <mergeCell ref="A4:E4"/>
    <mergeCell ref="A5:E5"/>
    <mergeCell ref="A2:E2"/>
    <mergeCell ref="B6:E6"/>
    <mergeCell ref="B9:E9"/>
    <mergeCell ref="E20:E21"/>
    <mergeCell ref="A7:E7"/>
    <mergeCell ref="B11:E11"/>
    <mergeCell ref="A14:E14"/>
    <mergeCell ref="B12:E12"/>
    <mergeCell ref="B8:E8"/>
    <mergeCell ref="A16:A17"/>
    <mergeCell ref="C15:E15"/>
  </mergeCells>
  <phoneticPr fontId="0" type="noConversion"/>
  <pageMargins left="0.8" right="0.78740157480314965" top="1.5748031496062993" bottom="0.98425196850393704" header="0.51181102362204722" footer="0.51181102362204722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5125" r:id="rId4" name="CommandButton2">
          <controlPr defaultSize="0" autoLine="0" r:id="rId5">
            <anchor moveWithCells="1">
              <from>
                <xdr:col>5</xdr:col>
                <xdr:colOff>228600</xdr:colOff>
                <xdr:row>4</xdr:row>
                <xdr:rowOff>38100</xdr:rowOff>
              </from>
              <to>
                <xdr:col>7</xdr:col>
                <xdr:colOff>419100</xdr:colOff>
                <xdr:row>6</xdr:row>
                <xdr:rowOff>15240</xdr:rowOff>
              </to>
            </anchor>
          </controlPr>
        </control>
      </mc:Choice>
      <mc:Fallback>
        <control shapeId="5125" r:id="rId4" name="CommandButton2"/>
      </mc:Fallback>
    </mc:AlternateContent>
    <mc:AlternateContent xmlns:mc="http://schemas.openxmlformats.org/markup-compatibility/2006">
      <mc:Choice Requires="x14">
        <control shapeId="5124" r:id="rId6" name="CommandButton1">
          <controlPr defaultSize="0" autoLine="0" r:id="rId7">
            <anchor moveWithCells="1">
              <from>
                <xdr:col>5</xdr:col>
                <xdr:colOff>213360</xdr:colOff>
                <xdr:row>2</xdr:row>
                <xdr:rowOff>0</xdr:rowOff>
              </from>
              <to>
                <xdr:col>7</xdr:col>
                <xdr:colOff>403860</xdr:colOff>
                <xdr:row>3</xdr:row>
                <xdr:rowOff>152400</xdr:rowOff>
              </to>
            </anchor>
          </controlPr>
        </control>
      </mc:Choice>
      <mc:Fallback>
        <control shapeId="5124" r:id="rId6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7"/>
  <dimension ref="A1:AT82"/>
  <sheetViews>
    <sheetView showGridLines="0" zoomScale="130" zoomScaleNormal="130" workbookViewId="0">
      <pane ySplit="13" topLeftCell="A16" activePane="bottomLeft" state="frozen"/>
      <selection pane="bottomLeft" activeCell="F17" sqref="F17"/>
    </sheetView>
  </sheetViews>
  <sheetFormatPr defaultColWidth="9.109375" defaultRowHeight="13.2"/>
  <cols>
    <col min="1" max="3" width="11.5546875" style="14" customWidth="1"/>
    <col min="4" max="4" width="39.6640625" style="14" customWidth="1"/>
    <col min="5" max="5" width="10.88671875" style="14" customWidth="1"/>
    <col min="6" max="6" width="38.6640625" style="14" customWidth="1"/>
    <col min="7" max="26" width="9.109375" style="14"/>
    <col min="27" max="27" width="14.88671875" style="14" customWidth="1"/>
    <col min="28" max="28" width="14.6640625" style="14" customWidth="1"/>
    <col min="29" max="29" width="16.33203125" style="14" customWidth="1"/>
    <col min="30" max="30" width="26.88671875" style="14" customWidth="1"/>
    <col min="31" max="31" width="17.33203125" style="14" customWidth="1"/>
    <col min="32" max="34" width="9.109375" style="14"/>
    <col min="35" max="35" width="11.5546875" style="14" customWidth="1"/>
    <col min="36" max="36" width="11.33203125" style="14" customWidth="1"/>
    <col min="37" max="37" width="12.33203125" style="14" customWidth="1"/>
    <col min="38" max="38" width="26.44140625" style="14" customWidth="1"/>
    <col min="39" max="41" width="9.109375" style="14"/>
    <col min="42" max="42" width="11.44140625" style="14" customWidth="1"/>
    <col min="43" max="43" width="11.109375" style="14" customWidth="1"/>
    <col min="44" max="44" width="13.5546875" style="14" customWidth="1"/>
    <col min="45" max="45" width="27.109375" style="14" customWidth="1"/>
    <col min="46" max="16384" width="9.109375" style="14"/>
  </cols>
  <sheetData>
    <row r="1" spans="1:46" ht="26.25" customHeight="1">
      <c r="A1" s="279" t="s">
        <v>129</v>
      </c>
      <c r="B1" s="280"/>
      <c r="C1" s="281"/>
      <c r="D1" s="278" t="s">
        <v>77</v>
      </c>
      <c r="E1" s="278"/>
      <c r="F1" s="12"/>
      <c r="G1" s="12"/>
      <c r="H1" s="12"/>
      <c r="I1" s="12"/>
      <c r="J1" s="12"/>
      <c r="AA1" s="287" t="s">
        <v>139</v>
      </c>
      <c r="AB1" s="287"/>
      <c r="AC1" s="287"/>
      <c r="AD1" s="278" t="s">
        <v>77</v>
      </c>
      <c r="AE1" s="278"/>
      <c r="AI1" s="277" t="s">
        <v>132</v>
      </c>
      <c r="AJ1" s="277"/>
      <c r="AK1" s="277"/>
      <c r="AL1" s="278" t="s">
        <v>77</v>
      </c>
      <c r="AM1" s="278"/>
      <c r="AP1" s="277" t="s">
        <v>132</v>
      </c>
      <c r="AQ1" s="277"/>
      <c r="AR1" s="277"/>
      <c r="AS1" s="278" t="s">
        <v>77</v>
      </c>
      <c r="AT1" s="278"/>
    </row>
    <row r="2" spans="1:46" ht="18.75" customHeight="1">
      <c r="A2" s="284" t="s">
        <v>83</v>
      </c>
      <c r="B2" s="284"/>
      <c r="C2" s="285"/>
      <c r="D2" s="170" t="s">
        <v>193</v>
      </c>
      <c r="E2" s="174">
        <v>0.58140000000000003</v>
      </c>
      <c r="F2" s="12"/>
      <c r="G2" s="12"/>
      <c r="H2" s="12"/>
      <c r="I2" s="12"/>
      <c r="J2" s="12"/>
      <c r="AA2" s="27" t="s">
        <v>86</v>
      </c>
      <c r="AB2" s="27" t="s">
        <v>87</v>
      </c>
      <c r="AC2" s="27" t="s">
        <v>88</v>
      </c>
      <c r="AD2" s="33" t="s">
        <v>97</v>
      </c>
      <c r="AE2" s="23">
        <f>E2</f>
        <v>0.58140000000000003</v>
      </c>
      <c r="AI2" s="287" t="s">
        <v>83</v>
      </c>
      <c r="AJ2" s="287"/>
      <c r="AK2" s="287"/>
      <c r="AL2" s="33" t="s">
        <v>97</v>
      </c>
      <c r="AM2" s="23">
        <f>$E$2</f>
        <v>0.58140000000000003</v>
      </c>
      <c r="AP2" s="287" t="s">
        <v>83</v>
      </c>
      <c r="AQ2" s="287"/>
      <c r="AR2" s="287"/>
      <c r="AS2" s="33" t="s">
        <v>97</v>
      </c>
      <c r="AT2" s="23">
        <f>$E$2</f>
        <v>0.58140000000000003</v>
      </c>
    </row>
    <row r="3" spans="1:46" ht="14.4">
      <c r="A3" s="169" t="s">
        <v>86</v>
      </c>
      <c r="B3" s="169" t="s">
        <v>87</v>
      </c>
      <c r="C3" s="169" t="s">
        <v>88</v>
      </c>
      <c r="D3" s="171" t="s">
        <v>84</v>
      </c>
      <c r="E3" s="174">
        <v>8.0000000000000002E-3</v>
      </c>
      <c r="F3" s="12"/>
      <c r="G3" s="12"/>
      <c r="H3" s="12"/>
      <c r="I3" s="12"/>
      <c r="J3" s="12"/>
      <c r="AA3" s="31">
        <f t="shared" ref="AA3:AC7" si="0">A4</f>
        <v>0</v>
      </c>
      <c r="AB3" s="31">
        <f t="shared" si="0"/>
        <v>0</v>
      </c>
      <c r="AC3" s="76">
        <f t="shared" si="0"/>
        <v>0.23</v>
      </c>
      <c r="AD3" s="22" t="s">
        <v>84</v>
      </c>
      <c r="AE3" s="23">
        <f>E3</f>
        <v>8.0000000000000002E-3</v>
      </c>
      <c r="AI3" s="27" t="s">
        <v>86</v>
      </c>
      <c r="AJ3" s="27" t="s">
        <v>87</v>
      </c>
      <c r="AK3" s="27" t="s">
        <v>88</v>
      </c>
      <c r="AL3" s="22" t="s">
        <v>84</v>
      </c>
      <c r="AM3" s="23">
        <f>$E$3</f>
        <v>8.0000000000000002E-3</v>
      </c>
      <c r="AP3" s="27" t="s">
        <v>86</v>
      </c>
      <c r="AQ3" s="27" t="s">
        <v>87</v>
      </c>
      <c r="AR3" s="27" t="s">
        <v>88</v>
      </c>
      <c r="AS3" s="22" t="s">
        <v>84</v>
      </c>
      <c r="AT3" s="23">
        <f>$E$3</f>
        <v>8.0000000000000002E-3</v>
      </c>
    </row>
    <row r="4" spans="1:46" ht="16.8" customHeight="1">
      <c r="A4" s="194">
        <v>0</v>
      </c>
      <c r="B4" s="194">
        <v>0</v>
      </c>
      <c r="C4" s="195">
        <v>0.23</v>
      </c>
      <c r="D4" s="172" t="s">
        <v>91</v>
      </c>
      <c r="E4" s="175">
        <v>7.0000000000000001E-3</v>
      </c>
      <c r="F4" s="12"/>
      <c r="G4" s="12"/>
      <c r="H4" s="12"/>
      <c r="I4" s="12"/>
      <c r="J4" s="12"/>
      <c r="AA4" s="31">
        <f t="shared" si="0"/>
        <v>15000</v>
      </c>
      <c r="AB4" s="31">
        <f t="shared" si="0"/>
        <v>3450</v>
      </c>
      <c r="AC4" s="76">
        <f t="shared" si="0"/>
        <v>0.35</v>
      </c>
      <c r="AD4" s="22" t="s">
        <v>91</v>
      </c>
      <c r="AE4" s="23">
        <f>E4</f>
        <v>7.0000000000000001E-3</v>
      </c>
      <c r="AI4" s="31">
        <f t="shared" ref="AI4:AK8" si="1">A4</f>
        <v>0</v>
      </c>
      <c r="AJ4" s="31">
        <f t="shared" si="1"/>
        <v>0</v>
      </c>
      <c r="AK4" s="76">
        <f t="shared" si="1"/>
        <v>0.23</v>
      </c>
      <c r="AL4" s="22" t="s">
        <v>91</v>
      </c>
      <c r="AM4" s="23">
        <f>$E$4</f>
        <v>7.0000000000000001E-3</v>
      </c>
      <c r="AP4" s="31">
        <f>A4</f>
        <v>0</v>
      </c>
      <c r="AQ4" s="31">
        <f>I4</f>
        <v>0</v>
      </c>
      <c r="AR4" s="76">
        <v>0.23</v>
      </c>
      <c r="AS4" s="22" t="s">
        <v>91</v>
      </c>
      <c r="AT4" s="23">
        <f>$E$4</f>
        <v>7.0000000000000001E-3</v>
      </c>
    </row>
    <row r="5" spans="1:46" ht="16.8" customHeight="1">
      <c r="A5" s="194">
        <v>15000</v>
      </c>
      <c r="B5" s="194">
        <f>B4+C4*(A5-A4)</f>
        <v>3450</v>
      </c>
      <c r="C5" s="195">
        <v>0.35</v>
      </c>
      <c r="D5" s="173" t="s">
        <v>190</v>
      </c>
      <c r="E5" s="176">
        <v>0.26</v>
      </c>
      <c r="F5" s="12"/>
      <c r="G5" s="12"/>
      <c r="H5" s="12"/>
      <c r="I5" s="12"/>
      <c r="J5" s="12"/>
      <c r="AA5" s="31">
        <f t="shared" si="0"/>
        <v>50000</v>
      </c>
      <c r="AB5" s="31">
        <f t="shared" si="0"/>
        <v>15700</v>
      </c>
      <c r="AC5" s="76">
        <f t="shared" si="0"/>
        <v>0.43</v>
      </c>
      <c r="AD5" s="75" t="s">
        <v>98</v>
      </c>
      <c r="AE5" s="23">
        <f>E5</f>
        <v>0.26</v>
      </c>
      <c r="AI5" s="31">
        <f t="shared" si="1"/>
        <v>15000</v>
      </c>
      <c r="AJ5" s="31">
        <f t="shared" si="1"/>
        <v>3450</v>
      </c>
      <c r="AK5" s="76">
        <f t="shared" si="1"/>
        <v>0.35</v>
      </c>
      <c r="AL5" s="75" t="s">
        <v>98</v>
      </c>
      <c r="AM5" s="23">
        <f>$E$5</f>
        <v>0.26</v>
      </c>
      <c r="AP5" s="31">
        <f>A5</f>
        <v>15000</v>
      </c>
      <c r="AQ5" s="31">
        <f t="shared" ref="AQ5:AR8" si="2">B5</f>
        <v>3450</v>
      </c>
      <c r="AR5" s="76">
        <f t="shared" si="2"/>
        <v>0.35</v>
      </c>
      <c r="AS5" s="75" t="s">
        <v>98</v>
      </c>
      <c r="AT5" s="23">
        <f>$E$5</f>
        <v>0.26</v>
      </c>
    </row>
    <row r="6" spans="1:46" ht="15.6" customHeight="1">
      <c r="A6" s="194">
        <v>50000</v>
      </c>
      <c r="B6" s="194">
        <f>B5+C5*(A6-A5)</f>
        <v>15700</v>
      </c>
      <c r="C6" s="195">
        <v>0.43</v>
      </c>
      <c r="D6" s="278" t="s">
        <v>100</v>
      </c>
      <c r="E6" s="278"/>
      <c r="F6" s="12"/>
      <c r="G6" s="12"/>
      <c r="H6" s="12"/>
      <c r="I6" s="12"/>
      <c r="J6" s="12"/>
      <c r="AA6" s="31">
        <f t="shared" si="0"/>
        <v>0</v>
      </c>
      <c r="AB6" s="31">
        <f t="shared" si="0"/>
        <v>0</v>
      </c>
      <c r="AC6" s="76">
        <f t="shared" si="0"/>
        <v>0</v>
      </c>
      <c r="AI6" s="31">
        <f t="shared" si="1"/>
        <v>50000</v>
      </c>
      <c r="AJ6" s="31">
        <f t="shared" si="1"/>
        <v>15700</v>
      </c>
      <c r="AK6" s="76">
        <f t="shared" si="1"/>
        <v>0.43</v>
      </c>
      <c r="AP6" s="31">
        <f>A6</f>
        <v>50000</v>
      </c>
      <c r="AQ6" s="31">
        <f t="shared" si="2"/>
        <v>15700</v>
      </c>
      <c r="AR6" s="76">
        <f t="shared" si="2"/>
        <v>0.43</v>
      </c>
    </row>
    <row r="7" spans="1:46" ht="15.6" hidden="1">
      <c r="A7" s="194"/>
      <c r="B7" s="194"/>
      <c r="C7" s="195"/>
      <c r="D7" s="278" t="s">
        <v>100</v>
      </c>
      <c r="E7" s="278"/>
      <c r="F7" s="12"/>
      <c r="G7" s="12"/>
      <c r="H7" s="12"/>
      <c r="I7" s="12"/>
      <c r="J7" s="12"/>
      <c r="AA7" s="31">
        <f t="shared" si="0"/>
        <v>50000</v>
      </c>
      <c r="AB7" s="31">
        <f t="shared" si="0"/>
        <v>15700</v>
      </c>
      <c r="AC7" s="76">
        <f t="shared" si="0"/>
        <v>0.43</v>
      </c>
      <c r="AD7" s="278" t="s">
        <v>100</v>
      </c>
      <c r="AE7" s="278"/>
      <c r="AI7" s="31">
        <f t="shared" si="1"/>
        <v>0</v>
      </c>
      <c r="AJ7" s="31">
        <f t="shared" si="1"/>
        <v>0</v>
      </c>
      <c r="AK7" s="76">
        <f t="shared" si="1"/>
        <v>0</v>
      </c>
      <c r="AL7" s="278" t="s">
        <v>100</v>
      </c>
      <c r="AM7" s="278"/>
      <c r="AP7" s="31">
        <f>A7</f>
        <v>0</v>
      </c>
      <c r="AQ7" s="31">
        <f t="shared" si="2"/>
        <v>0</v>
      </c>
      <c r="AR7" s="76">
        <f t="shared" si="2"/>
        <v>0</v>
      </c>
      <c r="AS7" s="278" t="s">
        <v>100</v>
      </c>
      <c r="AT7" s="278"/>
    </row>
    <row r="8" spans="1:46" ht="14.4">
      <c r="A8" s="213">
        <v>50000</v>
      </c>
      <c r="B8" s="213">
        <f>B6+C6*(A8-A6)</f>
        <v>15700</v>
      </c>
      <c r="C8" s="214">
        <v>0.43</v>
      </c>
      <c r="D8" s="33" t="s">
        <v>183</v>
      </c>
      <c r="E8" s="177">
        <v>0</v>
      </c>
      <c r="F8" s="12"/>
      <c r="G8" s="12"/>
      <c r="H8" s="12"/>
      <c r="I8" s="12"/>
      <c r="J8" s="12"/>
      <c r="AA8" s="282" t="s">
        <v>99</v>
      </c>
      <c r="AB8" s="282"/>
      <c r="AC8" s="40">
        <f>E8+(Quota!B18*AE2)</f>
        <v>0</v>
      </c>
      <c r="AD8" s="33" t="s">
        <v>108</v>
      </c>
      <c r="AE8" s="77">
        <f>E8</f>
        <v>0</v>
      </c>
      <c r="AI8" s="31">
        <f t="shared" si="1"/>
        <v>50000</v>
      </c>
      <c r="AJ8" s="31">
        <f t="shared" si="1"/>
        <v>15700</v>
      </c>
      <c r="AK8" s="76">
        <f t="shared" si="1"/>
        <v>0.43</v>
      </c>
      <c r="AL8" s="33" t="s">
        <v>108</v>
      </c>
      <c r="AM8" s="77">
        <f>$E$8</f>
        <v>0</v>
      </c>
      <c r="AP8" s="31">
        <f>A8</f>
        <v>50000</v>
      </c>
      <c r="AQ8" s="31">
        <f t="shared" si="2"/>
        <v>15700</v>
      </c>
      <c r="AR8" s="76">
        <f t="shared" si="2"/>
        <v>0.43</v>
      </c>
      <c r="AS8" s="33" t="s">
        <v>108</v>
      </c>
      <c r="AT8" s="77">
        <f>$E$8</f>
        <v>0</v>
      </c>
    </row>
    <row r="9" spans="1:46" ht="21.6" hidden="1" customHeight="1">
      <c r="A9" s="286" t="s">
        <v>133</v>
      </c>
      <c r="B9" s="286"/>
      <c r="C9" s="40">
        <f>E8+(Quota!B17*E2)</f>
        <v>435902.1281307828</v>
      </c>
      <c r="D9" s="12"/>
      <c r="E9" s="12"/>
      <c r="F9" s="12"/>
      <c r="G9" s="12"/>
      <c r="H9" s="12"/>
      <c r="I9" s="12"/>
      <c r="J9" s="12"/>
      <c r="AA9" s="44" t="s">
        <v>102</v>
      </c>
      <c r="AB9" s="44" t="s">
        <v>103</v>
      </c>
      <c r="AC9" s="44" t="s">
        <v>104</v>
      </c>
      <c r="AD9" s="45" t="s">
        <v>105</v>
      </c>
      <c r="AE9" s="46" t="s">
        <v>106</v>
      </c>
      <c r="AI9" s="276" t="s">
        <v>136</v>
      </c>
      <c r="AJ9" s="276"/>
      <c r="AK9" s="40">
        <f>AM8</f>
        <v>0</v>
      </c>
      <c r="AL9" s="12"/>
      <c r="AM9" s="12"/>
      <c r="AP9" s="276" t="s">
        <v>136</v>
      </c>
      <c r="AQ9" s="276"/>
      <c r="AR9" s="40">
        <f>AT8</f>
        <v>0</v>
      </c>
      <c r="AS9" s="12"/>
      <c r="AT9" s="12"/>
    </row>
    <row r="10" spans="1:46" hidden="1">
      <c r="A10" s="44" t="s">
        <v>102</v>
      </c>
      <c r="B10" s="44" t="s">
        <v>103</v>
      </c>
      <c r="C10" s="44" t="s">
        <v>104</v>
      </c>
      <c r="D10" s="45" t="s">
        <v>105</v>
      </c>
      <c r="E10" s="46" t="s">
        <v>106</v>
      </c>
      <c r="F10" s="12"/>
      <c r="G10" s="12"/>
      <c r="H10" s="12"/>
      <c r="I10" s="12"/>
      <c r="J10" s="12"/>
      <c r="AA10" s="48">
        <f>VLOOKUP(AC8,AA3:AC7,1)</f>
        <v>0</v>
      </c>
      <c r="AB10" s="48">
        <f>VLOOKUP(AC8,AA3:AC7,2)</f>
        <v>0</v>
      </c>
      <c r="AC10" s="49">
        <f>VLOOKUP(AC8,AA3:AC7,3)</f>
        <v>0.23</v>
      </c>
      <c r="AD10" s="45">
        <f>AB10+(AC8-AA10)*AC10</f>
        <v>0</v>
      </c>
      <c r="AE10" s="51">
        <f>IF(AC8&gt;0,AD10/AC8,0)</f>
        <v>0</v>
      </c>
      <c r="AI10" s="44" t="s">
        <v>102</v>
      </c>
      <c r="AJ10" s="44" t="s">
        <v>103</v>
      </c>
      <c r="AK10" s="44" t="s">
        <v>104</v>
      </c>
      <c r="AL10" s="45" t="s">
        <v>105</v>
      </c>
      <c r="AM10" s="46" t="s">
        <v>106</v>
      </c>
      <c r="AP10" s="44" t="s">
        <v>102</v>
      </c>
      <c r="AQ10" s="44" t="s">
        <v>103</v>
      </c>
      <c r="AR10" s="44" t="s">
        <v>104</v>
      </c>
      <c r="AS10" s="45" t="s">
        <v>105</v>
      </c>
      <c r="AT10" s="46" t="s">
        <v>106</v>
      </c>
    </row>
    <row r="11" spans="1:46" hidden="1">
      <c r="A11" s="48">
        <f>VLOOKUP(C9,A4:C6,1)</f>
        <v>50000</v>
      </c>
      <c r="B11" s="48">
        <f>VLOOKUP(C9,A4:C6,2)</f>
        <v>15700</v>
      </c>
      <c r="C11" s="49">
        <f>VLOOKUP(C9,A4:C6,3)</f>
        <v>0.43</v>
      </c>
      <c r="D11" s="45">
        <f>B11+(C9-A11)*C11</f>
        <v>181637.9150962366</v>
      </c>
      <c r="E11" s="51">
        <f>IF(C9&gt;0,D11/C9,0)</f>
        <v>0.41669426087715761</v>
      </c>
      <c r="F11" s="12"/>
      <c r="G11" s="12"/>
      <c r="H11" s="12"/>
      <c r="I11" s="12"/>
      <c r="J11" s="12"/>
      <c r="AI11" s="48">
        <f>VLOOKUP(AK9,AI4:AK8,1)</f>
        <v>0</v>
      </c>
      <c r="AJ11" s="48">
        <f>VLOOKUP(AK9,AI4:AK8,2)</f>
        <v>0</v>
      </c>
      <c r="AK11" s="49">
        <f>VLOOKUP(AK9,AI4:AK8,3)</f>
        <v>0.23</v>
      </c>
      <c r="AL11" s="45">
        <f>AJ11+(AK9-AI11)*AK11</f>
        <v>0</v>
      </c>
      <c r="AM11" s="51">
        <f>IF(AK9&gt;0,AL11/AK9,0)</f>
        <v>0</v>
      </c>
      <c r="AP11" s="48">
        <f>VLOOKUP(AR9,AP4:AR8,1)</f>
        <v>0</v>
      </c>
      <c r="AQ11" s="48">
        <f>VLOOKUP(AR9,AP4:AR8,2)</f>
        <v>0</v>
      </c>
      <c r="AR11" s="49">
        <f>VLOOKUP(AR9,AP4:AR8,3)</f>
        <v>0.23</v>
      </c>
      <c r="AS11" s="45">
        <f>AQ11+(AR9-AP11)*AR11</f>
        <v>0</v>
      </c>
      <c r="AT11" s="51">
        <f>IF(AR9&gt;0,AS11/AR9,0)</f>
        <v>0</v>
      </c>
    </row>
    <row r="12" spans="1:46" hidden="1">
      <c r="A12" s="80" t="s">
        <v>130</v>
      </c>
      <c r="B12" s="12"/>
      <c r="C12" s="78">
        <f>(Quota!B17*E2)*(E3+E4)</f>
        <v>6538.5319219617422</v>
      </c>
      <c r="D12" s="12"/>
      <c r="E12" s="12"/>
      <c r="F12" s="12"/>
      <c r="G12" s="12"/>
      <c r="H12" s="12"/>
      <c r="I12" s="12"/>
      <c r="J12" s="12"/>
      <c r="AA12" s="12" t="s">
        <v>130</v>
      </c>
      <c r="AB12" s="12"/>
      <c r="AC12" s="78">
        <f>(AC8-AE8)*(AE3+AE4)</f>
        <v>0</v>
      </c>
      <c r="AI12" s="80" t="s">
        <v>130</v>
      </c>
      <c r="AJ12" s="12"/>
      <c r="AK12" s="78">
        <f>AK9*(AM3+AM4)</f>
        <v>0</v>
      </c>
      <c r="AP12" s="80" t="s">
        <v>130</v>
      </c>
      <c r="AQ12" s="12"/>
      <c r="AR12" s="78">
        <f>AR9*(AT3+AT4)</f>
        <v>0</v>
      </c>
    </row>
    <row r="13" spans="1:46" hidden="1">
      <c r="A13" s="80" t="s">
        <v>131</v>
      </c>
      <c r="B13" s="12"/>
      <c r="C13" s="79">
        <f>Quota!B17*E5</f>
        <v>194933.87222910821</v>
      </c>
      <c r="D13" s="12"/>
      <c r="E13" s="12"/>
      <c r="F13" s="12"/>
      <c r="G13" s="12"/>
      <c r="H13" s="12"/>
      <c r="I13" s="12"/>
      <c r="J13" s="12"/>
      <c r="AA13" s="12" t="s">
        <v>131</v>
      </c>
      <c r="AB13" s="12"/>
      <c r="AC13" s="79">
        <f>Quota!B18*AE5</f>
        <v>0</v>
      </c>
    </row>
    <row r="14" spans="1:46" hidden="1">
      <c r="A14" s="12" t="s">
        <v>137</v>
      </c>
      <c r="B14" s="12"/>
      <c r="C14" s="79">
        <f>D11+C12</f>
        <v>188176.44701819835</v>
      </c>
      <c r="D14" s="12"/>
      <c r="E14" s="12"/>
      <c r="F14" s="12"/>
      <c r="G14" s="12"/>
      <c r="H14" s="12"/>
      <c r="I14" s="12"/>
      <c r="J14" s="12"/>
      <c r="AA14" s="12" t="s">
        <v>137</v>
      </c>
      <c r="AB14" s="12"/>
      <c r="AC14" s="79">
        <f>AD10+AC12</f>
        <v>0</v>
      </c>
      <c r="AI14" s="14" t="s">
        <v>135</v>
      </c>
      <c r="AK14" s="82">
        <f>AL11</f>
        <v>0</v>
      </c>
      <c r="AP14" s="14" t="s">
        <v>135</v>
      </c>
      <c r="AR14" s="82">
        <f>AS11</f>
        <v>0</v>
      </c>
    </row>
    <row r="15" spans="1:46" hidden="1">
      <c r="A15" s="12" t="s">
        <v>138</v>
      </c>
      <c r="B15" s="12"/>
      <c r="C15" s="83">
        <f>C14-AK14</f>
        <v>188176.44701819835</v>
      </c>
      <c r="D15" s="12"/>
      <c r="E15" s="12"/>
      <c r="F15" s="12"/>
      <c r="G15" s="12"/>
      <c r="H15" s="12"/>
      <c r="I15" s="12"/>
      <c r="J15" s="12"/>
      <c r="AA15" s="14" t="s">
        <v>138</v>
      </c>
      <c r="AC15" s="83">
        <f>AC14-AR14</f>
        <v>0</v>
      </c>
    </row>
    <row r="16" spans="1:46" ht="15.6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>
      <c r="A17" s="12"/>
      <c r="B17" s="12"/>
      <c r="C17" s="12"/>
      <c r="D17" s="193" t="s">
        <v>0</v>
      </c>
      <c r="E17" s="12"/>
      <c r="F17" s="12"/>
      <c r="G17" s="12"/>
      <c r="H17" s="12"/>
      <c r="I17" s="12"/>
      <c r="J17" s="12"/>
    </row>
    <row r="18" spans="1:10">
      <c r="A18" s="74"/>
      <c r="B18" s="283"/>
      <c r="C18" s="283"/>
      <c r="D18" s="283"/>
      <c r="E18" s="283"/>
      <c r="F18" s="12"/>
      <c r="G18" s="12"/>
      <c r="H18" s="12"/>
      <c r="I18" s="12"/>
      <c r="J18" s="12"/>
    </row>
    <row r="19" spans="1:10">
      <c r="A19" s="74"/>
      <c r="B19" s="283"/>
      <c r="C19" s="283"/>
      <c r="D19" s="283"/>
      <c r="E19" s="283"/>
      <c r="F19" s="12"/>
      <c r="G19" s="12"/>
      <c r="H19" s="12"/>
      <c r="I19" s="12"/>
      <c r="J19" s="12"/>
    </row>
    <row r="20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55.2" customHeight="1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spans="1:10" hidden="1">
      <c r="A35" s="12" t="s">
        <v>83</v>
      </c>
      <c r="B35" s="12"/>
      <c r="C35" s="12"/>
      <c r="D35" s="12"/>
      <c r="E35" s="12"/>
      <c r="F35" s="12"/>
      <c r="G35" s="12"/>
      <c r="H35" s="12"/>
      <c r="I35" s="12"/>
      <c r="J35" s="12"/>
    </row>
    <row r="36" spans="1:10" hidden="1">
      <c r="A36" s="12" t="s">
        <v>86</v>
      </c>
      <c r="B36" s="12" t="s">
        <v>87</v>
      </c>
      <c r="C36" s="12" t="s">
        <v>88</v>
      </c>
      <c r="D36" s="12"/>
      <c r="E36" s="12"/>
      <c r="F36" s="12"/>
      <c r="G36" s="12"/>
      <c r="H36" s="12"/>
      <c r="I36" s="12"/>
      <c r="J36" s="12"/>
    </row>
    <row r="37" spans="1:10" hidden="1">
      <c r="A37" s="12">
        <v>0</v>
      </c>
      <c r="B37" s="12">
        <v>0</v>
      </c>
      <c r="C37" s="12">
        <v>0.23</v>
      </c>
      <c r="D37" s="12"/>
      <c r="E37" s="12"/>
      <c r="F37" s="12"/>
      <c r="G37" s="12"/>
      <c r="H37" s="12"/>
      <c r="I37" s="12"/>
      <c r="J37" s="12"/>
    </row>
    <row r="38" spans="1:10" hidden="1">
      <c r="A38" s="12">
        <v>15000</v>
      </c>
      <c r="B38" s="12">
        <f>B37+C37*(A38-A37)</f>
        <v>3450</v>
      </c>
      <c r="C38" s="12">
        <v>0.27</v>
      </c>
      <c r="D38" s="12"/>
      <c r="E38" s="12"/>
      <c r="F38" s="12"/>
      <c r="G38" s="12"/>
      <c r="H38" s="12"/>
      <c r="I38" s="12"/>
      <c r="J38" s="12"/>
    </row>
    <row r="39" spans="1:10" hidden="1">
      <c r="A39" s="12">
        <v>28000</v>
      </c>
      <c r="B39" s="12">
        <f>B38+C38*(A39-A38)</f>
        <v>6960</v>
      </c>
      <c r="C39" s="12">
        <v>0.38</v>
      </c>
      <c r="D39" s="12"/>
      <c r="E39" s="12"/>
      <c r="F39" s="12"/>
      <c r="G39" s="12"/>
      <c r="H39" s="12"/>
      <c r="I39" s="12"/>
      <c r="J39" s="12"/>
    </row>
    <row r="40" spans="1:10" hidden="1">
      <c r="A40" s="12">
        <v>55000</v>
      </c>
      <c r="B40" s="12">
        <f>B39+C39*(A40-A39)</f>
        <v>17220</v>
      </c>
      <c r="C40" s="12">
        <v>0.41</v>
      </c>
      <c r="D40" s="12"/>
      <c r="E40" s="12"/>
      <c r="F40" s="12"/>
      <c r="G40" s="12"/>
      <c r="H40" s="12"/>
      <c r="I40" s="12"/>
      <c r="J40" s="12"/>
    </row>
    <row r="41" spans="1:10" hidden="1">
      <c r="A41" s="12">
        <v>75000</v>
      </c>
      <c r="B41" s="12">
        <f>B40+C40*(A41-A40)</f>
        <v>25420</v>
      </c>
      <c r="C41" s="12">
        <v>0.43</v>
      </c>
      <c r="D41" s="12"/>
      <c r="E41" s="12"/>
      <c r="F41" s="12"/>
      <c r="G41" s="12"/>
      <c r="H41" s="12"/>
      <c r="I41" s="12"/>
      <c r="J41" s="12"/>
    </row>
    <row r="42" spans="1:10" hidden="1">
      <c r="A42" s="12" t="s">
        <v>99</v>
      </c>
      <c r="B42" s="12"/>
      <c r="C42" s="12" t="e">
        <f>#REF!</f>
        <v>#REF!</v>
      </c>
      <c r="D42" s="12"/>
      <c r="E42" s="12"/>
      <c r="F42" s="12"/>
      <c r="G42" s="12"/>
      <c r="H42" s="12"/>
      <c r="I42" s="12"/>
      <c r="J42" s="12"/>
    </row>
    <row r="43" spans="1:10" hidden="1">
      <c r="A43" s="12" t="s">
        <v>102</v>
      </c>
      <c r="B43" s="12" t="s">
        <v>103</v>
      </c>
      <c r="C43" s="12" t="s">
        <v>104</v>
      </c>
      <c r="D43" s="12" t="s">
        <v>105</v>
      </c>
      <c r="E43" s="12" t="s">
        <v>106</v>
      </c>
      <c r="F43" s="12"/>
      <c r="G43" s="12"/>
      <c r="H43" s="12"/>
      <c r="I43" s="12"/>
      <c r="J43" s="12"/>
    </row>
    <row r="44" spans="1:10" hidden="1">
      <c r="A44" s="12" t="e">
        <f>VLOOKUP(C42,A37:C41,1)</f>
        <v>#REF!</v>
      </c>
      <c r="B44" s="12" t="e">
        <f>VLOOKUP(C42,A37:C41,2)</f>
        <v>#REF!</v>
      </c>
      <c r="C44" s="12" t="e">
        <f>VLOOKUP(C42,A37:C41,3)</f>
        <v>#REF!</v>
      </c>
      <c r="D44" s="12" t="e">
        <f>B44+(C42-A44)*C44</f>
        <v>#REF!</v>
      </c>
      <c r="E44" s="12" t="e">
        <f>IF(C42&gt;0,D44/C42,0)</f>
        <v>#REF!</v>
      </c>
      <c r="F44" s="12"/>
      <c r="G44" s="12"/>
      <c r="H44" s="12"/>
      <c r="I44" s="12"/>
      <c r="J44" s="12"/>
    </row>
    <row r="45" spans="1:10" hidden="1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spans="1:10">
      <c r="G68" s="12"/>
      <c r="H68" s="12"/>
      <c r="I68" s="12"/>
      <c r="J68" s="12"/>
    </row>
    <row r="69" spans="1:10">
      <c r="G69" s="12"/>
      <c r="H69" s="12"/>
      <c r="I69" s="12"/>
      <c r="J69" s="12"/>
    </row>
    <row r="70" spans="1:10">
      <c r="G70" s="12"/>
      <c r="H70" s="12"/>
      <c r="I70" s="12"/>
      <c r="J70" s="12"/>
    </row>
    <row r="71" spans="1:10">
      <c r="G71" s="12"/>
      <c r="H71" s="12"/>
      <c r="I71" s="12"/>
      <c r="J71" s="12"/>
    </row>
    <row r="72" spans="1:10">
      <c r="G72" s="12"/>
      <c r="H72" s="12"/>
      <c r="I72" s="12"/>
      <c r="J72" s="12"/>
    </row>
    <row r="73" spans="1:10">
      <c r="G73" s="12"/>
      <c r="H73" s="12"/>
      <c r="I73" s="12"/>
      <c r="J73" s="12"/>
    </row>
    <row r="74" spans="1:10">
      <c r="G74" s="12"/>
      <c r="H74" s="12"/>
      <c r="I74" s="12"/>
      <c r="J74" s="12"/>
    </row>
    <row r="75" spans="1:10">
      <c r="G75" s="12"/>
      <c r="H75" s="12"/>
      <c r="I75" s="12"/>
      <c r="J75" s="12"/>
    </row>
    <row r="76" spans="1:10">
      <c r="G76" s="12"/>
      <c r="H76" s="12"/>
      <c r="I76" s="12"/>
      <c r="J76" s="12"/>
    </row>
    <row r="77" spans="1:10">
      <c r="G77" s="12"/>
      <c r="H77" s="12"/>
      <c r="I77" s="12"/>
      <c r="J77" s="12"/>
    </row>
    <row r="78" spans="1:10">
      <c r="G78" s="12"/>
      <c r="H78" s="12"/>
      <c r="I78" s="12"/>
      <c r="J78" s="12"/>
    </row>
    <row r="79" spans="1:10">
      <c r="G79" s="12"/>
      <c r="H79" s="12"/>
      <c r="I79" s="12"/>
      <c r="J79" s="12"/>
    </row>
    <row r="80" spans="1:10">
      <c r="G80" s="12"/>
      <c r="H80" s="12"/>
      <c r="I80" s="12"/>
      <c r="J80" s="12"/>
    </row>
    <row r="81" spans="7:10">
      <c r="G81" s="12"/>
      <c r="H81" s="12"/>
      <c r="I81" s="12"/>
      <c r="J81" s="12"/>
    </row>
    <row r="82" spans="7:10">
      <c r="G82" s="12"/>
      <c r="H82" s="12"/>
      <c r="I82" s="12"/>
      <c r="J82" s="12"/>
    </row>
  </sheetData>
  <sheetProtection algorithmName="SHA-512" hashValue="syGe9XAckAlumTc1fAY/xhcrynzmIZrXIYiFZTSCTXY35iqToLK3wPQe4geHYnZacGNrseKMKqoDcXDbyu2QNQ==" saltValue="oV3xCKXgo5QW21f+Irr90Q==" spinCount="100000" sheet="1" objects="1" scenarios="1"/>
  <mergeCells count="22">
    <mergeCell ref="AS1:AT1"/>
    <mergeCell ref="AP2:AR2"/>
    <mergeCell ref="AS7:AT7"/>
    <mergeCell ref="AD1:AE1"/>
    <mergeCell ref="AI2:AK2"/>
    <mergeCell ref="AD7:AE7"/>
    <mergeCell ref="A1:C1"/>
    <mergeCell ref="AA8:AB8"/>
    <mergeCell ref="B19:E19"/>
    <mergeCell ref="A2:C2"/>
    <mergeCell ref="A9:B9"/>
    <mergeCell ref="D1:E1"/>
    <mergeCell ref="D7:E7"/>
    <mergeCell ref="B18:E18"/>
    <mergeCell ref="D6:E6"/>
    <mergeCell ref="AA1:AC1"/>
    <mergeCell ref="AP9:AQ9"/>
    <mergeCell ref="AP1:AR1"/>
    <mergeCell ref="AL7:AM7"/>
    <mergeCell ref="AI1:AK1"/>
    <mergeCell ref="AL1:AM1"/>
    <mergeCell ref="AI9:AJ9"/>
  </mergeCells>
  <phoneticPr fontId="33" type="noConversion"/>
  <pageMargins left="0.75" right="0.75" top="1" bottom="1" header="0.5" footer="0.5"/>
  <pageSetup paperSize="9" orientation="portrait" horizontalDpi="200" verticalDpi="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90" r:id="rId4" name="CommandButton2">
          <controlPr defaultSize="0" autoLine="0" r:id="rId5">
            <anchor moveWithCells="1">
              <from>
                <xdr:col>1</xdr:col>
                <xdr:colOff>0</xdr:colOff>
                <xdr:row>18</xdr:row>
                <xdr:rowOff>0</xdr:rowOff>
              </from>
              <to>
                <xdr:col>3</xdr:col>
                <xdr:colOff>38100</xdr:colOff>
                <xdr:row>19</xdr:row>
                <xdr:rowOff>144780</xdr:rowOff>
              </to>
            </anchor>
          </controlPr>
        </control>
      </mc:Choice>
      <mc:Fallback>
        <control shapeId="12290" r:id="rId4" name="CommandButton2"/>
      </mc:Fallback>
    </mc:AlternateContent>
    <mc:AlternateContent xmlns:mc="http://schemas.openxmlformats.org/markup-compatibility/2006">
      <mc:Choice Requires="x14">
        <control shapeId="12289" r:id="rId6" name="CommandButton1">
          <controlPr defaultSize="0" autoLine="0" r:id="rId7">
            <anchor moveWithCells="1">
              <from>
                <xdr:col>1</xdr:col>
                <xdr:colOff>0</xdr:colOff>
                <xdr:row>15</xdr:row>
                <xdr:rowOff>144780</xdr:rowOff>
              </from>
              <to>
                <xdr:col>3</xdr:col>
                <xdr:colOff>38100</xdr:colOff>
                <xdr:row>17</xdr:row>
                <xdr:rowOff>91440</xdr:rowOff>
              </to>
            </anchor>
          </controlPr>
        </control>
      </mc:Choice>
      <mc:Fallback>
        <control shapeId="12289" r:id="rId6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"/>
  <dimension ref="A1:X211"/>
  <sheetViews>
    <sheetView showGridLines="0" zoomScale="115" zoomScaleNormal="115" workbookViewId="0">
      <selection activeCell="B2" sqref="B2"/>
    </sheetView>
  </sheetViews>
  <sheetFormatPr defaultColWidth="0" defaultRowHeight="12.6" zeroHeight="1"/>
  <cols>
    <col min="1" max="1" width="62" customWidth="1"/>
    <col min="2" max="2" width="16.33203125" customWidth="1"/>
    <col min="3" max="3" width="3.5546875" customWidth="1"/>
    <col min="4" max="4" width="24.5546875" customWidth="1"/>
    <col min="5" max="5" width="9.109375" bestFit="1" customWidth="1"/>
    <col min="6" max="6" width="12.109375" customWidth="1"/>
    <col min="7" max="8" width="10.44140625" customWidth="1"/>
    <col min="9" max="9" width="9.109375" customWidth="1"/>
  </cols>
  <sheetData>
    <row r="1" spans="1:6" s="201" customFormat="1" ht="27" customHeight="1" thickBot="1">
      <c r="A1" s="288" t="s">
        <v>164</v>
      </c>
      <c r="B1" s="289"/>
      <c r="C1" s="289"/>
      <c r="D1" s="200"/>
      <c r="E1" s="200"/>
    </row>
    <row r="2" spans="1:6" s="201" customFormat="1" ht="19.5" customHeight="1" thickTop="1">
      <c r="A2" s="124" t="s">
        <v>173</v>
      </c>
      <c r="B2" s="149">
        <v>0.3</v>
      </c>
      <c r="C2" s="296" t="s">
        <v>62</v>
      </c>
      <c r="D2" s="202"/>
      <c r="E2" s="202"/>
    </row>
    <row r="3" spans="1:6" s="201" customFormat="1" ht="18.75" customHeight="1">
      <c r="A3" s="124" t="s">
        <v>172</v>
      </c>
      <c r="B3" s="149">
        <v>0.3</v>
      </c>
      <c r="C3" s="297"/>
      <c r="D3" s="202"/>
      <c r="E3" s="202"/>
    </row>
    <row r="4" spans="1:6" s="201" customFormat="1">
      <c r="A4" s="109" t="s">
        <v>0</v>
      </c>
      <c r="B4" s="148"/>
      <c r="C4" s="118"/>
    </row>
    <row r="5" spans="1:6" s="201" customFormat="1" ht="19.5" customHeight="1">
      <c r="A5" s="125" t="s">
        <v>61</v>
      </c>
      <c r="B5" s="151">
        <f>Valutazione!D21</f>
        <v>2832485.5413988233</v>
      </c>
      <c r="C5" s="290" t="s">
        <v>67</v>
      </c>
      <c r="D5" s="203"/>
      <c r="E5" s="203"/>
    </row>
    <row r="6" spans="1:6" s="201" customFormat="1" ht="19.5" customHeight="1">
      <c r="A6" s="125" t="s">
        <v>165</v>
      </c>
      <c r="B6" s="151">
        <f>B5*B3</f>
        <v>849745.66241964698</v>
      </c>
      <c r="C6" s="291"/>
      <c r="E6" s="203"/>
    </row>
    <row r="7" spans="1:6" s="201" customFormat="1" ht="19.5" customHeight="1">
      <c r="A7" s="125" t="s">
        <v>171</v>
      </c>
      <c r="B7" s="150">
        <v>0</v>
      </c>
      <c r="C7" s="291"/>
      <c r="E7" s="203"/>
      <c r="F7" s="204" t="s">
        <v>198</v>
      </c>
    </row>
    <row r="8" spans="1:6" s="201" customFormat="1" ht="19.5" customHeight="1">
      <c r="A8" s="125" t="s">
        <v>166</v>
      </c>
      <c r="B8" s="151">
        <f>B6*(1+B7)</f>
        <v>849745.66241964698</v>
      </c>
      <c r="C8" s="292"/>
      <c r="E8" s="203"/>
    </row>
    <row r="9" spans="1:6" s="201" customFormat="1">
      <c r="A9" s="109" t="s">
        <v>0</v>
      </c>
      <c r="B9" s="110"/>
      <c r="C9" s="119"/>
      <c r="D9" s="202"/>
      <c r="E9" s="202"/>
    </row>
    <row r="10" spans="1:6" s="201" customFormat="1" ht="19.5" customHeight="1">
      <c r="A10" s="125" t="s">
        <v>174</v>
      </c>
      <c r="B10" s="178">
        <f>B8</f>
        <v>849745.66241964698</v>
      </c>
      <c r="C10" s="297" t="s">
        <v>63</v>
      </c>
      <c r="D10" s="202"/>
      <c r="E10" s="202"/>
    </row>
    <row r="11" spans="1:6" s="201" customFormat="1" ht="19.2" customHeight="1">
      <c r="A11" s="124" t="s">
        <v>175</v>
      </c>
      <c r="B11" s="178">
        <v>100000</v>
      </c>
      <c r="C11" s="298"/>
      <c r="D11" s="205"/>
      <c r="E11" s="205"/>
    </row>
    <row r="12" spans="1:6" s="201" customFormat="1">
      <c r="A12" s="211" t="s">
        <v>199</v>
      </c>
      <c r="B12" s="212">
        <f>IF(OR(B2&gt;=20%,B3&gt;=25%),1,0)</f>
        <v>1</v>
      </c>
      <c r="C12" s="298"/>
      <c r="D12" s="205"/>
      <c r="E12" s="205"/>
    </row>
    <row r="13" spans="1:6" s="201" customFormat="1" ht="14.4">
      <c r="A13" s="124" t="s">
        <v>66</v>
      </c>
      <c r="B13" s="178">
        <v>5000</v>
      </c>
      <c r="C13" s="299"/>
      <c r="D13" s="205"/>
      <c r="E13" s="205"/>
    </row>
    <row r="14" spans="1:6" s="201" customFormat="1">
      <c r="A14" s="109" t="s">
        <v>0</v>
      </c>
      <c r="B14" s="110"/>
      <c r="C14" s="119"/>
      <c r="D14" s="206"/>
      <c r="E14" s="206"/>
    </row>
    <row r="15" spans="1:6" s="201" customFormat="1">
      <c r="A15" s="84" t="s">
        <v>56</v>
      </c>
      <c r="B15" s="85" t="s">
        <v>89</v>
      </c>
      <c r="C15" s="293" t="s">
        <v>57</v>
      </c>
      <c r="D15" s="207" t="s">
        <v>140</v>
      </c>
      <c r="E15" s="207" t="s">
        <v>134</v>
      </c>
    </row>
    <row r="16" spans="1:6" s="201" customFormat="1">
      <c r="A16" s="8" t="s">
        <v>195</v>
      </c>
      <c r="B16" s="180">
        <f>B8</f>
        <v>849745.66241964698</v>
      </c>
      <c r="C16" s="294"/>
      <c r="D16" s="208"/>
      <c r="E16" s="208"/>
    </row>
    <row r="17" spans="1:24" s="201" customFormat="1">
      <c r="A17" s="8" t="s">
        <v>126</v>
      </c>
      <c r="B17" s="181">
        <f>IF(B10-B11&gt;0,B10-B11,0)</f>
        <v>749745.66241964698</v>
      </c>
      <c r="C17" s="294"/>
      <c r="D17" s="209">
        <f>IF(B12=1,DatiFiscali!C13,DatiFiscali!C13)</f>
        <v>194933.87222910821</v>
      </c>
      <c r="E17" s="209">
        <f>D17</f>
        <v>194933.87222910821</v>
      </c>
    </row>
    <row r="18" spans="1:24" s="201" customFormat="1">
      <c r="A18" s="8" t="s">
        <v>127</v>
      </c>
      <c r="B18" s="181">
        <f>IF(B10-B8&gt;0,B10-B8,0)</f>
        <v>0</v>
      </c>
      <c r="C18" s="294"/>
      <c r="D18" s="209">
        <f>IF(B12=1,DatiFiscali!AC15,DatiFiscali!AC13)</f>
        <v>0</v>
      </c>
      <c r="E18" s="209"/>
    </row>
    <row r="19" spans="1:24" s="201" customFormat="1">
      <c r="A19" s="300"/>
      <c r="B19" s="301"/>
      <c r="C19" s="294"/>
      <c r="D19" s="209">
        <f>IF(B12=1,B16*18%,B16*18%)</f>
        <v>152954.21923553644</v>
      </c>
      <c r="E19" s="209"/>
    </row>
    <row r="20" spans="1:24" s="201" customFormat="1">
      <c r="A20" s="81"/>
      <c r="B20" s="182"/>
      <c r="C20" s="294"/>
      <c r="D20" s="209">
        <f>B13</f>
        <v>5000</v>
      </c>
      <c r="E20" s="209">
        <f>D18+D19+D20</f>
        <v>157954.21923553644</v>
      </c>
    </row>
    <row r="21" spans="1:24" s="201" customFormat="1">
      <c r="A21" s="86" t="s">
        <v>141</v>
      </c>
      <c r="B21" s="87"/>
      <c r="C21" s="294"/>
      <c r="D21" s="209"/>
      <c r="E21" s="209">
        <f>E17-E20</f>
        <v>36979.65299357177</v>
      </c>
    </row>
    <row r="22" spans="1:24" s="201" customFormat="1">
      <c r="A22" s="10" t="s">
        <v>65</v>
      </c>
      <c r="B22" s="183">
        <f>IF(B12=1,B16*18%,B16*18%)</f>
        <v>152954.21923553644</v>
      </c>
      <c r="C22" s="294"/>
      <c r="D22" s="207">
        <f>IF(B12=1,DatiFiscali!E8+DatiFiscali!C15,DatiFiscali!C16)</f>
        <v>188176.44701819835</v>
      </c>
      <c r="E22" s="207"/>
    </row>
    <row r="23" spans="1:24" s="201" customFormat="1">
      <c r="A23" s="10" t="s">
        <v>128</v>
      </c>
      <c r="B23" s="183">
        <f>IF(B12=1,B17*26%,B17*26%)</f>
        <v>194933.87222910821</v>
      </c>
      <c r="C23" s="294"/>
      <c r="D23" s="207">
        <f>IF(B16=1,DatiFiscali!D15+DatiFiscali!C16,DatiFiscali!C17)</f>
        <v>0</v>
      </c>
      <c r="E23" s="207"/>
    </row>
    <row r="24" spans="1:24" s="201" customFormat="1">
      <c r="A24" s="10" t="s">
        <v>64</v>
      </c>
      <c r="B24" s="183">
        <f>IF(B12=1,B18*27%,B18*12.5%)</f>
        <v>0</v>
      </c>
      <c r="C24" s="294"/>
      <c r="D24" s="207">
        <f>IF(B17=1,DatiFiscali!D16+DatiFiscali!C17,DatiFiscali!C18)</f>
        <v>0</v>
      </c>
      <c r="E24" s="207"/>
    </row>
    <row r="25" spans="1:24" s="201" customFormat="1">
      <c r="A25" s="9" t="s">
        <v>55</v>
      </c>
      <c r="B25" s="184">
        <f>B23-(B24+B22+B13)</f>
        <v>36979.65299357177</v>
      </c>
      <c r="C25" s="295"/>
      <c r="D25" s="207">
        <f>IF(B18=1,DatiFiscali!D17+DatiFiscali!C18,DatiFiscali!C19)</f>
        <v>0</v>
      </c>
      <c r="E25" s="207"/>
    </row>
    <row r="26" spans="1:24" s="201" customFormat="1">
      <c r="A26" s="207"/>
      <c r="B26" s="207"/>
      <c r="C26" s="207"/>
      <c r="D26" s="207" t="str">
        <f>IF(OR(B2&gt;=20%,B3&gt;=25%),"Partecipazione qualificata", "Partecipazione non qualificata")</f>
        <v>Partecipazione qualificata</v>
      </c>
      <c r="E26" s="210"/>
    </row>
    <row r="27" spans="1:24" ht="34.5" customHeight="1" thickBot="1">
      <c r="A27" s="2"/>
      <c r="B27" s="2"/>
      <c r="C27" s="2"/>
      <c r="D27" s="1"/>
      <c r="E27" s="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6.8" thickTop="1" thickBot="1">
      <c r="A28" s="232" t="str">
        <f>"Società "&amp;datisocietà!D5</f>
        <v>Società ESEMPIO</v>
      </c>
      <c r="B28" s="232"/>
      <c r="C28" s="232"/>
      <c r="D28" s="232"/>
      <c r="E28" s="1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3.2" thickTop="1">
      <c r="A29" s="2"/>
      <c r="B29" s="2"/>
      <c r="C29" s="2"/>
      <c r="D29" s="1"/>
      <c r="E29" s="1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>
      <c r="A30" s="2"/>
      <c r="B30" s="2"/>
      <c r="C30" s="2"/>
      <c r="D30" s="1"/>
      <c r="E30" s="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idden="1">
      <c r="A31" s="2"/>
      <c r="B31" s="2"/>
      <c r="C31" s="2"/>
      <c r="D31" s="1"/>
      <c r="E31" s="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idden="1">
      <c r="A32" s="2"/>
      <c r="B32" s="2"/>
      <c r="C32" s="2"/>
      <c r="D32" s="1"/>
      <c r="E32" s="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idden="1">
      <c r="A33" s="2"/>
      <c r="B33" s="2"/>
      <c r="C33" s="2"/>
      <c r="D33" s="1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idden="1">
      <c r="A34" s="2"/>
      <c r="B34" s="2"/>
      <c r="C34" s="2"/>
      <c r="D34" s="1"/>
      <c r="E34" s="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idden="1">
      <c r="A35" s="2"/>
      <c r="B35" s="2"/>
      <c r="C35" s="2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idden="1">
      <c r="A36" s="2"/>
      <c r="B36" s="2"/>
      <c r="C36" s="2"/>
      <c r="D36" s="1"/>
      <c r="E36" s="1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idden="1">
      <c r="A37" s="2"/>
      <c r="B37" s="2"/>
      <c r="C37" s="2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idden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idden="1">
      <c r="A39" s="2"/>
      <c r="B39" s="2"/>
      <c r="C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idden="1">
      <c r="A40" s="2"/>
      <c r="B40" s="2"/>
      <c r="C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idden="1">
      <c r="A41" s="2"/>
      <c r="B41" s="2"/>
      <c r="C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idden="1">
      <c r="A42" s="2"/>
      <c r="B42" s="2"/>
      <c r="C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idden="1">
      <c r="A43" s="2"/>
      <c r="B43" s="2"/>
      <c r="C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idden="1">
      <c r="A44" s="2"/>
      <c r="B44" s="2"/>
      <c r="C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idden="1">
      <c r="A45" s="2"/>
      <c r="B45" s="2"/>
      <c r="C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idden="1">
      <c r="A46" s="2"/>
      <c r="B46" s="2"/>
      <c r="C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idden="1">
      <c r="A47" s="2"/>
      <c r="B47" s="2"/>
      <c r="C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idden="1">
      <c r="A48" s="2"/>
      <c r="B48" s="2"/>
      <c r="C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idden="1">
      <c r="A49" s="2"/>
      <c r="B49" s="2"/>
      <c r="C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idden="1">
      <c r="A50" s="2"/>
      <c r="B50" s="2"/>
      <c r="C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idden="1">
      <c r="A51" s="2"/>
      <c r="B51" s="2"/>
      <c r="C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idden="1">
      <c r="A52" s="2"/>
      <c r="B52" s="2"/>
      <c r="C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idden="1">
      <c r="A53" s="2"/>
      <c r="B53" s="2"/>
      <c r="C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idden="1">
      <c r="A54" s="2"/>
      <c r="B54" s="2"/>
      <c r="C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idden="1">
      <c r="A55" s="2"/>
      <c r="B55" s="2"/>
      <c r="C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idden="1">
      <c r="A56" s="2"/>
      <c r="B56" s="2"/>
      <c r="C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idden="1">
      <c r="A57" s="2"/>
      <c r="B57" s="2"/>
      <c r="C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idden="1">
      <c r="A58" s="2"/>
      <c r="B58" s="2"/>
      <c r="C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idden="1">
      <c r="A59" s="2"/>
      <c r="B59" s="2"/>
      <c r="C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idden="1">
      <c r="A60" s="2"/>
      <c r="B60" s="2"/>
      <c r="C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idden="1">
      <c r="A61" s="2"/>
      <c r="B61" s="2"/>
      <c r="C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idden="1">
      <c r="A62" s="2"/>
      <c r="B62" s="2"/>
      <c r="C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idden="1">
      <c r="A63" s="2"/>
      <c r="B63" s="2"/>
      <c r="C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idden="1">
      <c r="A64" s="2"/>
      <c r="B64" s="2"/>
      <c r="C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idden="1">
      <c r="A65" s="2"/>
      <c r="B65" s="2"/>
      <c r="C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idden="1">
      <c r="A66" s="2"/>
      <c r="B66" s="2"/>
      <c r="C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idden="1">
      <c r="A67" s="2"/>
      <c r="B67" s="2"/>
      <c r="C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idden="1">
      <c r="A68" s="2"/>
      <c r="B68" s="2"/>
      <c r="C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idden="1">
      <c r="A69" s="2"/>
      <c r="B69" s="2"/>
      <c r="C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idden="1">
      <c r="A70" s="2"/>
      <c r="B70" s="2"/>
      <c r="C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idden="1">
      <c r="A71" s="2"/>
      <c r="B71" s="2"/>
      <c r="C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idden="1">
      <c r="A72" s="2"/>
      <c r="B72" s="2"/>
      <c r="C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idden="1">
      <c r="A73" s="2"/>
      <c r="B73" s="2"/>
      <c r="C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idden="1">
      <c r="A74" s="2"/>
      <c r="B74" s="2"/>
      <c r="C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idden="1">
      <c r="A75" s="2"/>
      <c r="B75" s="2"/>
      <c r="C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idden="1">
      <c r="A76" s="2"/>
      <c r="B76" s="2"/>
      <c r="C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idden="1">
      <c r="A77" s="2"/>
      <c r="B77" s="2"/>
      <c r="C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idden="1">
      <c r="A78" s="2"/>
      <c r="B78" s="2"/>
      <c r="C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idden="1">
      <c r="A79" s="2"/>
      <c r="B79" s="2"/>
      <c r="C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idden="1">
      <c r="A80" s="2"/>
      <c r="B80" s="2"/>
      <c r="C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idden="1">
      <c r="A81" s="2"/>
      <c r="B81" s="2"/>
      <c r="C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idden="1">
      <c r="A82" s="2"/>
      <c r="B82" s="2"/>
      <c r="C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idden="1">
      <c r="A83" s="2"/>
      <c r="B83" s="2"/>
      <c r="C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idden="1">
      <c r="A84" s="2"/>
      <c r="B84" s="2"/>
      <c r="C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idden="1">
      <c r="A85" s="2"/>
      <c r="B85" s="2"/>
      <c r="C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idden="1">
      <c r="A86" s="2"/>
      <c r="B86" s="2"/>
      <c r="C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idden="1">
      <c r="A87" s="2"/>
      <c r="B87" s="2"/>
      <c r="C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idden="1">
      <c r="A88" s="2"/>
      <c r="B88" s="2"/>
      <c r="C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idden="1">
      <c r="A89" s="2"/>
      <c r="B89" s="2"/>
      <c r="C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idden="1">
      <c r="A90" s="2"/>
      <c r="B90" s="2"/>
      <c r="C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idden="1">
      <c r="A91" s="2"/>
      <c r="B91" s="2"/>
      <c r="C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idden="1">
      <c r="A92" s="2"/>
      <c r="B92" s="2"/>
      <c r="C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idden="1">
      <c r="A93" s="2"/>
      <c r="B93" s="2"/>
      <c r="C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idden="1">
      <c r="A94" s="2"/>
      <c r="B94" s="2"/>
      <c r="C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idden="1">
      <c r="A95" s="2"/>
      <c r="B95" s="2"/>
      <c r="C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idden="1">
      <c r="A96" s="2"/>
      <c r="B96" s="2"/>
      <c r="C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idden="1">
      <c r="A97" s="2"/>
      <c r="B97" s="2"/>
      <c r="C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idden="1">
      <c r="A98" s="2"/>
      <c r="B98" s="2"/>
      <c r="C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idden="1">
      <c r="A99" s="2"/>
      <c r="B99" s="2"/>
      <c r="C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idden="1">
      <c r="A100" s="2"/>
      <c r="B100" s="2"/>
      <c r="C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idden="1">
      <c r="A101" s="2"/>
      <c r="B101" s="2"/>
      <c r="C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idden="1">
      <c r="A102" s="2"/>
      <c r="B102" s="2"/>
      <c r="C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idden="1">
      <c r="A103" s="2"/>
      <c r="B103" s="2"/>
      <c r="C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idden="1">
      <c r="A104" s="2"/>
      <c r="B104" s="2"/>
      <c r="C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idden="1">
      <c r="A105" s="2"/>
      <c r="B105" s="2"/>
      <c r="C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idden="1">
      <c r="A106" s="2"/>
      <c r="B106" s="2"/>
      <c r="C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idden="1">
      <c r="A107" s="2"/>
      <c r="B107" s="2"/>
      <c r="C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idden="1">
      <c r="A108" s="2"/>
      <c r="B108" s="2"/>
      <c r="C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idden="1">
      <c r="A109" s="2"/>
      <c r="B109" s="2"/>
      <c r="C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idden="1">
      <c r="A110" s="2"/>
      <c r="B110" s="2"/>
      <c r="C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idden="1">
      <c r="A111" s="2"/>
      <c r="B111" s="2"/>
      <c r="C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idden="1">
      <c r="A112" s="2"/>
      <c r="B112" s="2"/>
      <c r="C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idden="1">
      <c r="A113" s="2"/>
      <c r="B113" s="2"/>
      <c r="C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idden="1">
      <c r="A114" s="2"/>
      <c r="B114" s="2"/>
      <c r="C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idden="1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idden="1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idden="1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idden="1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idden="1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idden="1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idden="1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idden="1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idden="1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idden="1"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idden="1"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idden="1"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idden="1"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idden="1"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6:24" hidden="1"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6:24" hidden="1"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6:24" hidden="1"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6:24" hidden="1"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6:24" hidden="1"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6:24" hidden="1"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6:24" hidden="1"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6:24" hidden="1"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6:24" hidden="1"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6:24" hidden="1"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6:24" hidden="1"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6:24" hidden="1"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6:24" hidden="1"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6:24" hidden="1"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6:24" hidden="1"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6:24" hidden="1"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6:24" hidden="1"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6:24" hidden="1"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6:24" hidden="1"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6:24" hidden="1"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6:24" hidden="1"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6:24" hidden="1"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6:24" hidden="1"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6:24" hidden="1"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6:24" hidden="1"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6:24" hidden="1"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6:24" hidden="1"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6:24" hidden="1"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6:24" hidden="1"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6:24" hidden="1"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6:24" hidden="1"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6:24" hidden="1"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6:24" hidden="1"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6:24" hidden="1"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6:24" hidden="1"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6:24" hidden="1"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6:24" hidden="1"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6:24" hidden="1"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6:24" hidden="1"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6:24" hidden="1"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6:24" hidden="1"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6:24" hidden="1"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6:24" hidden="1"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6:24" hidden="1"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6:24" hidden="1"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6:24" hidden="1"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6:24" hidden="1"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6:24" hidden="1"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6:24" hidden="1"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6:24" hidden="1"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6:24" hidden="1"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6:24" hidden="1"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6:24" hidden="1"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6:24" hidden="1"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6:24" hidden="1"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6:24" hidden="1"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6:24" hidden="1"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6:24" hidden="1"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6:24" hidden="1"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6:24" hidden="1"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6:24" hidden="1"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6:24" hidden="1"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6:24" hidden="1"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6:24" hidden="1"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6:24" hidden="1"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6:24" hidden="1"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6:24" hidden="1"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6:24" hidden="1"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6:24" hidden="1"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6:24" hidden="1"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6:24" hidden="1"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6:24" hidden="1"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6:24" hidden="1"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6:24" hidden="1"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6:24" hidden="1"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6:24" hidden="1"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6:24" hidden="1"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6:24" hidden="1"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6:24" hidden="1"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6:24" hidden="1"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6:24" hidden="1"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6:24" hidden="1"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6:24" hidden="1"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</sheetData>
  <sheetProtection algorithmName="SHA-512" hashValue="F9GhZK5Mh3pVepPSJpO69oobeSBRp42/0fLAgLv7j44tXvl7Mka6pi6wm5rSFYL+jono4giQp3fJ2c++c951WA==" saltValue="Qnl2/S3a5jJnB146iXEErw==" spinCount="100000" sheet="1" selectLockedCells="1"/>
  <mergeCells count="7">
    <mergeCell ref="A1:C1"/>
    <mergeCell ref="C5:C8"/>
    <mergeCell ref="A28:D28"/>
    <mergeCell ref="C15:C25"/>
    <mergeCell ref="C2:C3"/>
    <mergeCell ref="C10:C13"/>
    <mergeCell ref="A19:B19"/>
  </mergeCells>
  <phoneticPr fontId="0" type="noConversion"/>
  <pageMargins left="0.64" right="0.78740157480314965" top="1.5748031496062993" bottom="0.98425196850393704" header="0.51181102362204722" footer="0.51181102362204722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189" r:id="rId4" name="CommandButton2">
          <controlPr defaultSize="0" autoLine="0" r:id="rId5">
            <anchor moveWithCells="1">
              <from>
                <xdr:col>5</xdr:col>
                <xdr:colOff>449580</xdr:colOff>
                <xdr:row>2</xdr:row>
                <xdr:rowOff>91440</xdr:rowOff>
              </from>
              <to>
                <xdr:col>7</xdr:col>
                <xdr:colOff>525780</xdr:colOff>
                <xdr:row>4</xdr:row>
                <xdr:rowOff>7620</xdr:rowOff>
              </to>
            </anchor>
          </controlPr>
        </control>
      </mc:Choice>
      <mc:Fallback>
        <control shapeId="7189" r:id="rId4" name="CommandButton2"/>
      </mc:Fallback>
    </mc:AlternateContent>
    <mc:AlternateContent xmlns:mc="http://schemas.openxmlformats.org/markup-compatibility/2006">
      <mc:Choice Requires="x14">
        <control shapeId="7188" r:id="rId6" name="CommandButton1">
          <controlPr defaultSize="0" autoLine="0" r:id="rId7">
            <anchor moveWithCells="1">
              <from>
                <xdr:col>5</xdr:col>
                <xdr:colOff>441960</xdr:colOff>
                <xdr:row>0</xdr:row>
                <xdr:rowOff>281940</xdr:rowOff>
              </from>
              <to>
                <xdr:col>7</xdr:col>
                <xdr:colOff>518160</xdr:colOff>
                <xdr:row>2</xdr:row>
                <xdr:rowOff>7620</xdr:rowOff>
              </to>
            </anchor>
          </controlPr>
        </control>
      </mc:Choice>
      <mc:Fallback>
        <control shapeId="7188" r:id="rId6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9"/>
  <dimension ref="A1:AF97"/>
  <sheetViews>
    <sheetView zoomScale="85" zoomScaleNormal="85" workbookViewId="0">
      <selection sqref="A1:E3"/>
    </sheetView>
  </sheetViews>
  <sheetFormatPr defaultColWidth="0" defaultRowHeight="12.6" zeroHeight="1"/>
  <cols>
    <col min="1" max="1" width="45.88671875" customWidth="1"/>
    <col min="2" max="2" width="65.33203125" customWidth="1"/>
    <col min="3" max="3" width="21.109375" customWidth="1"/>
    <col min="4" max="4" width="19.88671875" customWidth="1"/>
    <col min="5" max="5" width="21" customWidth="1"/>
    <col min="6" max="6" width="9.109375" customWidth="1"/>
  </cols>
  <sheetData>
    <row r="1" spans="1:32" ht="11.25" customHeight="1">
      <c r="A1" s="309" t="s">
        <v>161</v>
      </c>
      <c r="B1" s="309"/>
      <c r="C1" s="309"/>
      <c r="D1" s="309"/>
      <c r="E1" s="309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</row>
    <row r="2" spans="1:32" ht="10.5" customHeight="1">
      <c r="A2" s="309"/>
      <c r="B2" s="309"/>
      <c r="C2" s="309"/>
      <c r="D2" s="309"/>
      <c r="E2" s="309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1:32" ht="5.25" customHeight="1" thickBot="1">
      <c r="A3" s="310"/>
      <c r="B3" s="310"/>
      <c r="C3" s="310"/>
      <c r="D3" s="310"/>
      <c r="E3" s="310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</row>
    <row r="4" spans="1:32" ht="22.5" customHeight="1" thickTop="1" thickBot="1">
      <c r="A4" s="153" t="str">
        <f>Quota!D26</f>
        <v>Partecipazione qualificata</v>
      </c>
      <c r="B4" s="308" t="str">
        <f>"pari al "&amp;TEXT(Quota!B3,"0,00%")&amp;" del capitale della Società "&amp;datisocietà!D5</f>
        <v>pari al 30,00% del capitale della Società ESEMPIO</v>
      </c>
      <c r="C4" s="308"/>
      <c r="D4" s="308"/>
      <c r="E4" s="308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</row>
    <row r="5" spans="1:32" ht="22.5" customHeight="1" thickTop="1">
      <c r="A5" s="306" t="s">
        <v>153</v>
      </c>
      <c r="B5" s="311" t="s">
        <v>154</v>
      </c>
      <c r="C5" s="312" t="s">
        <v>89</v>
      </c>
      <c r="D5" s="312"/>
      <c r="E5" s="312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</row>
    <row r="6" spans="1:32" ht="28.5" customHeight="1">
      <c r="A6" s="307"/>
      <c r="B6" s="311"/>
      <c r="C6" s="192" t="s">
        <v>147</v>
      </c>
      <c r="D6" s="192" t="s">
        <v>148</v>
      </c>
      <c r="E6" s="192" t="s">
        <v>145</v>
      </c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</row>
    <row r="7" spans="1:32" ht="3.75" hidden="1" customHeight="1">
      <c r="A7" s="97"/>
      <c r="B7" s="97"/>
      <c r="C7" s="97"/>
      <c r="D7" s="97"/>
      <c r="E7" s="97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</row>
    <row r="8" spans="1:32" ht="30.75" hidden="1" customHeight="1">
      <c r="A8" s="102" t="s">
        <v>144</v>
      </c>
      <c r="B8" s="98" t="s">
        <v>150</v>
      </c>
      <c r="C8" s="99">
        <f>Quota!B18</f>
        <v>0</v>
      </c>
      <c r="D8" s="99">
        <f>Quota!B17</f>
        <v>749745.66241964698</v>
      </c>
      <c r="E8" s="99">
        <f>C8-D8</f>
        <v>-749745.66241964698</v>
      </c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30" customHeight="1">
      <c r="A9" s="303" t="s">
        <v>158</v>
      </c>
      <c r="B9" s="98" t="s">
        <v>151</v>
      </c>
      <c r="C9" s="99">
        <f>Quota!B10</f>
        <v>849745.66241964698</v>
      </c>
      <c r="D9" s="99">
        <f>Quota!B10</f>
        <v>849745.66241964698</v>
      </c>
      <c r="E9" s="99">
        <f>C9-D9</f>
        <v>0</v>
      </c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</row>
    <row r="10" spans="1:32" ht="30.75" customHeight="1">
      <c r="A10" s="304"/>
      <c r="B10" s="98" t="s">
        <v>152</v>
      </c>
      <c r="C10" s="99">
        <f>Quota!B8</f>
        <v>849745.66241964698</v>
      </c>
      <c r="D10" s="99">
        <f>Quota!B11</f>
        <v>100000</v>
      </c>
      <c r="E10" s="99">
        <f>C10-D10</f>
        <v>749745.66241964698</v>
      </c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</row>
    <row r="11" spans="1:32" ht="30" customHeight="1">
      <c r="A11" s="305"/>
      <c r="B11" s="107" t="s">
        <v>160</v>
      </c>
      <c r="C11" s="108">
        <f>C9-C10</f>
        <v>0</v>
      </c>
      <c r="D11" s="108">
        <f>D9-D10</f>
        <v>749745.66241964698</v>
      </c>
      <c r="E11" s="108">
        <f>C11-D11</f>
        <v>-749745.66241964698</v>
      </c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</row>
    <row r="12" spans="1:32" ht="35.25" customHeight="1">
      <c r="A12" s="103" t="s">
        <v>159</v>
      </c>
      <c r="B12" s="105" t="s">
        <v>194</v>
      </c>
      <c r="C12" s="106">
        <f>IF(Quota!B12=1,C11*DatiFiscali!E2,C11)</f>
        <v>0</v>
      </c>
      <c r="D12" s="106">
        <f>IF(Quota!B12=1,D11,D11)</f>
        <v>749745.66241964698</v>
      </c>
      <c r="E12" s="106">
        <f>C12-D12</f>
        <v>-749745.66241964698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</row>
    <row r="13" spans="1:32" ht="22.5" customHeight="1">
      <c r="A13" s="306" t="s">
        <v>155</v>
      </c>
      <c r="B13" s="311" t="s">
        <v>156</v>
      </c>
      <c r="C13" s="312" t="s">
        <v>163</v>
      </c>
      <c r="D13" s="312"/>
      <c r="E13" s="312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</row>
    <row r="14" spans="1:32" ht="28.5" customHeight="1">
      <c r="A14" s="307"/>
      <c r="B14" s="311"/>
      <c r="C14" s="192" t="s">
        <v>147</v>
      </c>
      <c r="D14" s="192" t="s">
        <v>148</v>
      </c>
      <c r="E14" s="192" t="s">
        <v>145</v>
      </c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</row>
    <row r="15" spans="1:32" ht="3.75" hidden="1" customHeight="1">
      <c r="A15" s="97"/>
      <c r="B15" s="97"/>
      <c r="C15" s="97"/>
      <c r="D15" s="97"/>
      <c r="E15" s="97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</row>
    <row r="16" spans="1:32" ht="30" customHeight="1">
      <c r="A16" s="302" t="s">
        <v>149</v>
      </c>
      <c r="B16" s="100" t="s">
        <v>200</v>
      </c>
      <c r="C16" s="99">
        <f>Quota!D18</f>
        <v>0</v>
      </c>
      <c r="D16" s="101">
        <f>Quota!D17</f>
        <v>194933.87222910821</v>
      </c>
      <c r="E16" s="99">
        <f>C16-D16</f>
        <v>-194933.87222910821</v>
      </c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</row>
    <row r="17" spans="1:32" ht="30" customHeight="1">
      <c r="A17" s="302"/>
      <c r="B17" s="100" t="s">
        <v>191</v>
      </c>
      <c r="C17" s="99">
        <f>Quota!D19</f>
        <v>152954.21923553644</v>
      </c>
      <c r="D17" s="101">
        <v>0</v>
      </c>
      <c r="E17" s="99">
        <f>C17-D17</f>
        <v>152954.21923553644</v>
      </c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</row>
    <row r="18" spans="1:32" ht="30" customHeight="1">
      <c r="A18" s="302"/>
      <c r="B18" s="100" t="s">
        <v>157</v>
      </c>
      <c r="C18" s="99">
        <f>Quota!B13</f>
        <v>5000</v>
      </c>
      <c r="D18" s="99">
        <v>0</v>
      </c>
      <c r="E18" s="99">
        <f>C18-D18</f>
        <v>5000</v>
      </c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</row>
    <row r="19" spans="1:32" ht="35.25" customHeight="1">
      <c r="A19" s="302"/>
      <c r="B19" s="105" t="s">
        <v>146</v>
      </c>
      <c r="C19" s="106">
        <f>C16+C17+C18</f>
        <v>157954.21923553644</v>
      </c>
      <c r="D19" s="106">
        <f>D16+D17+D18</f>
        <v>194933.87222910821</v>
      </c>
      <c r="E19" s="106">
        <f>C19-D19</f>
        <v>-36979.65299357177</v>
      </c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</row>
    <row r="20" spans="1:32" ht="18.75" customHeight="1" thickBot="1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04"/>
      <c r="AC20" s="104"/>
      <c r="AD20" s="104"/>
      <c r="AE20" s="104"/>
      <c r="AF20" s="104"/>
    </row>
    <row r="21" spans="1:32" ht="18.75" customHeight="1" thickTop="1" thickBot="1">
      <c r="A21" s="126"/>
      <c r="B21" s="232" t="str">
        <f>"La "&amp;VLOOKUP(E19,A55:B57,2)&amp;TEXT(E19,"0.00;0.00")</f>
        <v>La procedura di rivalutazione della quota genera un risparmio di Euro 36.980</v>
      </c>
      <c r="C21" s="232"/>
      <c r="D21" s="232"/>
      <c r="E21" s="232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04"/>
      <c r="AC21" s="104"/>
      <c r="AD21" s="104"/>
      <c r="AE21" s="104"/>
      <c r="AF21" s="104"/>
    </row>
    <row r="22" spans="1:32" ht="18.75" customHeight="1" thickTop="1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04"/>
      <c r="AC22" s="104"/>
      <c r="AD22" s="104"/>
      <c r="AE22" s="104"/>
      <c r="AF22" s="104"/>
    </row>
    <row r="23" spans="1:32" ht="14.4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04"/>
      <c r="AC23" s="104"/>
      <c r="AD23" s="104"/>
      <c r="AE23" s="104"/>
      <c r="AF23" s="104"/>
    </row>
    <row r="24" spans="1:32" ht="14.4">
      <c r="A24" s="126"/>
      <c r="B24" s="126"/>
      <c r="C24" s="127"/>
      <c r="D24" s="127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04"/>
      <c r="AC24" s="104"/>
      <c r="AD24" s="104"/>
      <c r="AE24" s="104"/>
      <c r="AF24" s="104"/>
    </row>
    <row r="25" spans="1:32" ht="14.4">
      <c r="A25" s="126"/>
      <c r="B25" s="126"/>
      <c r="C25" s="127"/>
      <c r="D25" s="127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04"/>
      <c r="AC25" s="104"/>
      <c r="AD25" s="104"/>
      <c r="AE25" s="104"/>
      <c r="AF25" s="104"/>
    </row>
    <row r="26" spans="1:32" ht="14.4" hidden="1">
      <c r="A26" s="126"/>
      <c r="B26" s="126"/>
      <c r="C26" s="127"/>
      <c r="D26" s="127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04"/>
      <c r="AC26" s="104"/>
      <c r="AD26" s="104"/>
      <c r="AE26" s="104"/>
      <c r="AF26" s="104"/>
    </row>
    <row r="27" spans="1:32" ht="14.4" hidden="1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04"/>
      <c r="AC27" s="104"/>
      <c r="AD27" s="104"/>
      <c r="AE27" s="104"/>
      <c r="AF27" s="104"/>
    </row>
    <row r="28" spans="1:32" ht="14.4" hidden="1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04"/>
      <c r="AC28" s="104"/>
      <c r="AD28" s="104"/>
      <c r="AE28" s="104"/>
      <c r="AF28" s="104"/>
    </row>
    <row r="29" spans="1:32" ht="14.4" hidden="1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04"/>
      <c r="AC29" s="104"/>
      <c r="AD29" s="104"/>
      <c r="AE29" s="104"/>
      <c r="AF29" s="104"/>
    </row>
    <row r="30" spans="1:32" ht="14.4" hidden="1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04"/>
      <c r="AC30" s="104"/>
      <c r="AD30" s="104"/>
      <c r="AE30" s="104"/>
      <c r="AF30" s="104"/>
    </row>
    <row r="31" spans="1:32" ht="14.4" hidden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04"/>
      <c r="AC31" s="104"/>
      <c r="AD31" s="104"/>
      <c r="AE31" s="104"/>
      <c r="AF31" s="104"/>
    </row>
    <row r="32" spans="1:32" ht="14.4" hidden="1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04"/>
      <c r="AC32" s="104"/>
      <c r="AD32" s="104"/>
      <c r="AE32" s="104"/>
      <c r="AF32" s="104"/>
    </row>
    <row r="33" spans="1:32" ht="14.4" hidden="1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04"/>
      <c r="AC33" s="104"/>
      <c r="AD33" s="104"/>
      <c r="AE33" s="104"/>
      <c r="AF33" s="104"/>
    </row>
    <row r="34" spans="1:32" ht="14.4" hidden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04"/>
      <c r="AC34" s="104"/>
      <c r="AD34" s="104"/>
      <c r="AE34" s="104"/>
      <c r="AF34" s="104"/>
    </row>
    <row r="35" spans="1:32" ht="14.4" hidden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04"/>
      <c r="AC35" s="104"/>
      <c r="AD35" s="104"/>
      <c r="AE35" s="104"/>
      <c r="AF35" s="104"/>
    </row>
    <row r="36" spans="1:32" ht="14.4" hidden="1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04"/>
      <c r="AC36" s="104"/>
      <c r="AD36" s="104"/>
      <c r="AE36" s="104"/>
      <c r="AF36" s="104"/>
    </row>
    <row r="37" spans="1:32" ht="14.4" hidden="1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04"/>
      <c r="AC37" s="104"/>
      <c r="AD37" s="104"/>
      <c r="AE37" s="104"/>
      <c r="AF37" s="104"/>
    </row>
    <row r="38" spans="1:32" ht="14.4" hidden="1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04"/>
      <c r="AC38" s="104"/>
      <c r="AD38" s="104"/>
      <c r="AE38" s="104"/>
      <c r="AF38" s="104"/>
    </row>
    <row r="39" spans="1:32" ht="14.4" hidden="1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04"/>
      <c r="AC39" s="104"/>
      <c r="AD39" s="104"/>
      <c r="AE39" s="104"/>
      <c r="AF39" s="104"/>
    </row>
    <row r="40" spans="1:32" ht="14.4" hidden="1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04"/>
      <c r="AC40" s="104"/>
      <c r="AD40" s="104"/>
      <c r="AE40" s="104"/>
      <c r="AF40" s="104"/>
    </row>
    <row r="41" spans="1:32" ht="14.4" hidden="1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04"/>
      <c r="AC41" s="104"/>
      <c r="AD41" s="104"/>
      <c r="AE41" s="104"/>
      <c r="AF41" s="104"/>
    </row>
    <row r="42" spans="1:32" ht="14.4" hidden="1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04"/>
      <c r="AC42" s="104"/>
      <c r="AD42" s="104"/>
      <c r="AE42" s="104"/>
      <c r="AF42" s="104"/>
    </row>
    <row r="43" spans="1:32" ht="14.4" hidden="1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04"/>
      <c r="AC43" s="104"/>
      <c r="AD43" s="104"/>
      <c r="AE43" s="104"/>
      <c r="AF43" s="104"/>
    </row>
    <row r="44" spans="1:32" ht="14.4" hidden="1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04"/>
      <c r="AC44" s="104"/>
      <c r="AD44" s="104"/>
      <c r="AE44" s="104"/>
      <c r="AF44" s="104"/>
    </row>
    <row r="45" spans="1:32" ht="14.4" hidden="1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04"/>
      <c r="AC45" s="104"/>
      <c r="AD45" s="104"/>
      <c r="AE45" s="104"/>
      <c r="AF45" s="104"/>
    </row>
    <row r="46" spans="1:32" ht="14.4" hidden="1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04"/>
      <c r="AC46" s="104"/>
      <c r="AD46" s="104"/>
      <c r="AE46" s="104"/>
      <c r="AF46" s="104"/>
    </row>
    <row r="47" spans="1:32" ht="14.4" hidden="1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04"/>
      <c r="AC47" s="104"/>
      <c r="AD47" s="104"/>
      <c r="AE47" s="104"/>
      <c r="AF47" s="104"/>
    </row>
    <row r="48" spans="1:32" ht="14.4" hidden="1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  <c r="W48" s="126"/>
      <c r="X48" s="126"/>
      <c r="Y48" s="126"/>
      <c r="Z48" s="126"/>
      <c r="AA48" s="126"/>
      <c r="AB48" s="104"/>
      <c r="AC48" s="104"/>
      <c r="AD48" s="104"/>
      <c r="AE48" s="104"/>
      <c r="AF48" s="104"/>
    </row>
    <row r="49" spans="1:32" ht="14.4" hidden="1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04"/>
      <c r="AC49" s="104"/>
      <c r="AD49" s="104"/>
      <c r="AE49" s="104"/>
      <c r="AF49" s="104"/>
    </row>
    <row r="50" spans="1:32" ht="14.4" hidden="1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04"/>
      <c r="AC50" s="104"/>
      <c r="AD50" s="104"/>
      <c r="AE50" s="104"/>
      <c r="AF50" s="104"/>
    </row>
    <row r="51" spans="1:32" ht="14.4" hidden="1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04"/>
      <c r="AC51" s="104"/>
      <c r="AD51" s="104"/>
      <c r="AE51" s="104"/>
      <c r="AF51" s="104"/>
    </row>
    <row r="52" spans="1:32" ht="14.4" hidden="1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04"/>
      <c r="AC52" s="104"/>
      <c r="AD52" s="104"/>
      <c r="AE52" s="104"/>
      <c r="AF52" s="104"/>
    </row>
    <row r="53" spans="1:32" ht="14.4" hidden="1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04"/>
      <c r="AC53" s="104"/>
      <c r="AD53" s="104"/>
      <c r="AE53" s="104"/>
      <c r="AF53" s="104"/>
    </row>
    <row r="54" spans="1:32" ht="14.4" hidden="1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04"/>
      <c r="AC54" s="104"/>
      <c r="AD54" s="104"/>
      <c r="AE54" s="104"/>
      <c r="AF54" s="104"/>
    </row>
    <row r="55" spans="1:32" ht="14.4" hidden="1">
      <c r="A55" s="126">
        <v>-100000000000</v>
      </c>
      <c r="B55" s="126" t="s">
        <v>177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04"/>
      <c r="AC55" s="104"/>
      <c r="AD55" s="104"/>
      <c r="AE55" s="104"/>
      <c r="AF55" s="104"/>
    </row>
    <row r="56" spans="1:32" ht="14.4" hidden="1">
      <c r="A56" s="126">
        <v>0</v>
      </c>
      <c r="B56" s="126" t="s">
        <v>178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04"/>
      <c r="AC56" s="104"/>
      <c r="AD56" s="104"/>
      <c r="AE56" s="104"/>
      <c r="AF56" s="104"/>
    </row>
    <row r="57" spans="1:32" ht="14.4" hidden="1">
      <c r="A57" s="126">
        <v>1E+19</v>
      </c>
      <c r="B57" s="126" t="s">
        <v>178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04"/>
      <c r="AC57" s="104"/>
      <c r="AD57" s="104"/>
      <c r="AE57" s="104"/>
      <c r="AF57" s="104"/>
    </row>
    <row r="58" spans="1:32" ht="14.4" hidden="1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04"/>
      <c r="AC58" s="104"/>
      <c r="AD58" s="104"/>
      <c r="AE58" s="104"/>
      <c r="AF58" s="104"/>
    </row>
    <row r="59" spans="1:32" ht="14.4" hidden="1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04"/>
      <c r="AC59" s="104"/>
      <c r="AD59" s="104"/>
      <c r="AE59" s="104"/>
      <c r="AF59" s="104"/>
    </row>
    <row r="60" spans="1:32" ht="14.4" hidden="1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04"/>
      <c r="AC60" s="104"/>
      <c r="AD60" s="104"/>
      <c r="AE60" s="104"/>
      <c r="AF60" s="104"/>
    </row>
    <row r="61" spans="1:32" ht="14.4" hidden="1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04"/>
      <c r="AC61" s="104"/>
      <c r="AD61" s="104"/>
      <c r="AE61" s="104"/>
      <c r="AF61" s="104"/>
    </row>
    <row r="62" spans="1:32" ht="14.4" hidden="1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04"/>
      <c r="AC62" s="104"/>
      <c r="AD62" s="104"/>
      <c r="AE62" s="104"/>
      <c r="AF62" s="104"/>
    </row>
    <row r="63" spans="1:32" ht="14.4" hidden="1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04"/>
      <c r="AC63" s="104"/>
      <c r="AD63" s="104"/>
      <c r="AE63" s="104"/>
      <c r="AF63" s="104"/>
    </row>
    <row r="64" spans="1:32" ht="14.4" hidden="1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04"/>
      <c r="AC64" s="104"/>
      <c r="AD64" s="104"/>
      <c r="AE64" s="104"/>
      <c r="AF64" s="104"/>
    </row>
    <row r="65" spans="1:32" ht="14.4" hidden="1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04"/>
      <c r="AC65" s="104"/>
      <c r="AD65" s="104"/>
      <c r="AE65" s="104"/>
      <c r="AF65" s="104"/>
    </row>
    <row r="66" spans="1:32" ht="14.4" hidden="1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04"/>
      <c r="AC66" s="104"/>
      <c r="AD66" s="104"/>
      <c r="AE66" s="104"/>
      <c r="AF66" s="104"/>
    </row>
    <row r="67" spans="1:32" ht="14.4" hidden="1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04"/>
      <c r="AC67" s="104"/>
      <c r="AD67" s="104"/>
      <c r="AE67" s="104"/>
      <c r="AF67" s="104"/>
    </row>
    <row r="68" spans="1:32" ht="14.4" hidden="1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04"/>
      <c r="AC68" s="104"/>
      <c r="AD68" s="104"/>
      <c r="AE68" s="104"/>
      <c r="AF68" s="104"/>
    </row>
    <row r="69" spans="1:32" ht="14.4" hidden="1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04"/>
      <c r="AC69" s="104"/>
      <c r="AD69" s="104"/>
      <c r="AE69" s="104"/>
      <c r="AF69" s="104"/>
    </row>
    <row r="70" spans="1:32" ht="14.4" hidden="1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04"/>
      <c r="AC70" s="104"/>
      <c r="AD70" s="104"/>
      <c r="AE70" s="104"/>
      <c r="AF70" s="104"/>
    </row>
    <row r="71" spans="1:32" ht="14.4" hidden="1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04"/>
      <c r="AC71" s="104"/>
      <c r="AD71" s="104"/>
      <c r="AE71" s="104"/>
      <c r="AF71" s="104"/>
    </row>
    <row r="72" spans="1:32" ht="14.4" hidden="1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04"/>
      <c r="AC72" s="104"/>
      <c r="AD72" s="104"/>
      <c r="AE72" s="104"/>
      <c r="AF72" s="104"/>
    </row>
    <row r="73" spans="1:32" ht="14.4" hidden="1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04"/>
      <c r="AC73" s="104"/>
      <c r="AD73" s="104"/>
      <c r="AE73" s="104"/>
      <c r="AF73" s="104"/>
    </row>
    <row r="74" spans="1:32" ht="14.4" hidden="1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04"/>
      <c r="AC74" s="104"/>
      <c r="AD74" s="104"/>
      <c r="AE74" s="104"/>
      <c r="AF74" s="104"/>
    </row>
    <row r="75" spans="1:32" ht="14.4" hidden="1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04"/>
      <c r="AC75" s="104"/>
      <c r="AD75" s="104"/>
      <c r="AE75" s="104"/>
      <c r="AF75" s="104"/>
    </row>
    <row r="76" spans="1:32" ht="14.4" hidden="1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04"/>
      <c r="AC76" s="104"/>
      <c r="AD76" s="104"/>
      <c r="AE76" s="104"/>
      <c r="AF76" s="104"/>
    </row>
    <row r="77" spans="1:32" ht="14.4" hidden="1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04"/>
      <c r="AC77" s="104"/>
      <c r="AD77" s="104"/>
      <c r="AE77" s="104"/>
      <c r="AF77" s="104"/>
    </row>
    <row r="78" spans="1:32" ht="14.4" hidden="1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04"/>
      <c r="AC78" s="104"/>
      <c r="AD78" s="104"/>
      <c r="AE78" s="104"/>
      <c r="AF78" s="104"/>
    </row>
    <row r="79" spans="1:32" ht="14.4" hidden="1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04"/>
      <c r="AC79" s="104"/>
      <c r="AD79" s="104"/>
      <c r="AE79" s="104"/>
      <c r="AF79" s="104"/>
    </row>
    <row r="80" spans="1:32" ht="14.4" hidden="1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04"/>
      <c r="AC80" s="104"/>
      <c r="AD80" s="104"/>
      <c r="AE80" s="104"/>
      <c r="AF80" s="104"/>
    </row>
    <row r="81" spans="1:32" ht="14.4" hidden="1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04"/>
      <c r="AC81" s="104"/>
      <c r="AD81" s="104"/>
      <c r="AE81" s="104"/>
      <c r="AF81" s="104"/>
    </row>
    <row r="82" spans="1:32" ht="14.4" hidden="1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04"/>
      <c r="AC82" s="104"/>
      <c r="AD82" s="104"/>
      <c r="AE82" s="104"/>
      <c r="AF82" s="104"/>
    </row>
    <row r="83" spans="1:32" ht="14.4" hidden="1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04"/>
      <c r="AC83" s="104"/>
      <c r="AD83" s="104"/>
      <c r="AE83" s="104"/>
      <c r="AF83" s="104"/>
    </row>
    <row r="84" spans="1:32" ht="14.4" hidden="1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04"/>
      <c r="AC84" s="104"/>
      <c r="AD84" s="104"/>
      <c r="AE84" s="104"/>
      <c r="AF84" s="104"/>
    </row>
    <row r="85" spans="1:32" ht="14.4" hidden="1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04"/>
      <c r="AC85" s="104"/>
      <c r="AD85" s="104"/>
      <c r="AE85" s="104"/>
      <c r="AF85" s="104"/>
    </row>
    <row r="86" spans="1:32" ht="14.4" hidden="1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04"/>
      <c r="AC86" s="104"/>
      <c r="AD86" s="104"/>
      <c r="AE86" s="104"/>
      <c r="AF86" s="104"/>
    </row>
    <row r="87" spans="1:32" ht="14.4" hidden="1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04"/>
      <c r="AC87" s="104"/>
      <c r="AD87" s="104"/>
      <c r="AE87" s="104"/>
      <c r="AF87" s="104"/>
    </row>
    <row r="88" spans="1:32" hidden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32" hidden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32" hidden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32" hidden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32" hidden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32" hidden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32" hidden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32" hidden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32" hidden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idden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</sheetData>
  <sheetProtection algorithmName="SHA-512" hashValue="s/6EPsjHMCaCleI4ACozwhCF7MYwbn3xdRcVqF5wt0KGH6WDuFHoAvZi77BabYcI3DeAKSHcN0xmza2cl+j+EQ==" saltValue="PNRcHgbyMPeUFm6DI0hTcw==" spinCount="100000" sheet="1" selectLockedCells="1" selectUnlockedCells="1"/>
  <mergeCells count="11">
    <mergeCell ref="A1:E3"/>
    <mergeCell ref="B5:B6"/>
    <mergeCell ref="C5:E5"/>
    <mergeCell ref="A13:A14"/>
    <mergeCell ref="B13:B14"/>
    <mergeCell ref="C13:E13"/>
    <mergeCell ref="B21:E21"/>
    <mergeCell ref="A16:A19"/>
    <mergeCell ref="A9:A11"/>
    <mergeCell ref="A5:A6"/>
    <mergeCell ref="B4:E4"/>
  </mergeCells>
  <phoneticPr fontId="91" type="noConversion"/>
  <printOptions headings="1" gridLines="1"/>
  <pageMargins left="0.43307086614173229" right="0.27559055118110237" top="0.74803149606299213" bottom="0.74803149606299213" header="0.31496062992125984" footer="0.31496062992125984"/>
  <pageSetup paperSize="9" scale="75" orientation="landscape" r:id="rId1"/>
  <drawing r:id="rId2"/>
  <legacyDrawing r:id="rId3"/>
  <controls>
    <mc:AlternateContent xmlns:mc="http://schemas.openxmlformats.org/markup-compatibility/2006">
      <mc:Choice Requires="x14">
        <control shapeId="11266" r:id="rId4" name="CommandButton1">
          <controlPr defaultSize="0" autoLine="0" r:id="rId5">
            <anchor moveWithCells="1">
              <from>
                <xdr:col>0</xdr:col>
                <xdr:colOff>937260</xdr:colOff>
                <xdr:row>19</xdr:row>
                <xdr:rowOff>106680</xdr:rowOff>
              </from>
              <to>
                <xdr:col>0</xdr:col>
                <xdr:colOff>2560320</xdr:colOff>
                <xdr:row>20</xdr:row>
                <xdr:rowOff>182880</xdr:rowOff>
              </to>
            </anchor>
          </controlPr>
        </control>
      </mc:Choice>
      <mc:Fallback>
        <control shapeId="11266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0"/>
  <dimension ref="A1:AE120"/>
  <sheetViews>
    <sheetView showRowColHeaders="0" workbookViewId="0">
      <selection activeCell="M19" sqref="M19"/>
    </sheetView>
  </sheetViews>
  <sheetFormatPr defaultColWidth="0" defaultRowHeight="12.6" zeroHeight="1"/>
  <cols>
    <col min="1" max="1" width="1.44140625" customWidth="1"/>
    <col min="2" max="19" width="9.109375" customWidth="1"/>
  </cols>
  <sheetData>
    <row r="1" spans="1:3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4.4">
      <c r="A2" s="2"/>
      <c r="B2" s="327" t="s">
        <v>167</v>
      </c>
      <c r="C2" s="327"/>
      <c r="D2" s="327"/>
      <c r="E2" s="327"/>
      <c r="F2" s="327"/>
      <c r="G2" s="32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3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79" t="s">
        <v>184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idden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idden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idden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idden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idden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idden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idden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idden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idden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idden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idden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idden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idden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idden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idden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idden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idden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idden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idden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idden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idden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idden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idden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idden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idden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idden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idden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idden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idden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idden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idden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idden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idden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idden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idden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idden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idden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idden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idden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idden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idden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idden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idden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idden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idden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idden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idden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idden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idden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idden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idden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idden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idden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idden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idden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idden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idden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idden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idden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idden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</sheetData>
  <sheetProtection password="DE4D" sheet="1"/>
  <mergeCells count="1">
    <mergeCell ref="B2:G2"/>
  </mergeCells>
  <phoneticPr fontId="91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  <drawing r:id="rId2"/>
  <legacyDrawing r:id="rId3"/>
  <controls>
    <mc:AlternateContent xmlns:mc="http://schemas.openxmlformats.org/markup-compatibility/2006">
      <mc:Choice Requires="x14">
        <control shapeId="14421" r:id="rId4" name="CommandButton1">
          <controlPr defaultSize="0" autoLine="0" r:id="rId5">
            <anchor moveWithCells="1">
              <from>
                <xdr:col>12</xdr:col>
                <xdr:colOff>175260</xdr:colOff>
                <xdr:row>0</xdr:row>
                <xdr:rowOff>76200</xdr:rowOff>
              </from>
              <to>
                <xdr:col>14</xdr:col>
                <xdr:colOff>548640</xdr:colOff>
                <xdr:row>3</xdr:row>
                <xdr:rowOff>0</xdr:rowOff>
              </to>
            </anchor>
          </controlPr>
        </control>
      </mc:Choice>
      <mc:Fallback>
        <control shapeId="14421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1"/>
  <dimension ref="A1:AA81"/>
  <sheetViews>
    <sheetView topLeftCell="A7" workbookViewId="0">
      <selection activeCell="L25" sqref="L25"/>
    </sheetView>
  </sheetViews>
  <sheetFormatPr defaultRowHeight="12.6"/>
  <cols>
    <col min="2" max="2" width="9.109375" customWidth="1"/>
  </cols>
  <sheetData>
    <row r="1" spans="1:2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3.8">
      <c r="A15" s="2"/>
      <c r="B15" s="2"/>
      <c r="C15" s="2"/>
      <c r="D15" s="2"/>
      <c r="E15" s="191" t="s">
        <v>197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>
      <c r="A17" s="2"/>
      <c r="B17" s="2"/>
      <c r="C17" s="2"/>
      <c r="D17" s="2"/>
      <c r="E17" s="328" t="s">
        <v>206</v>
      </c>
      <c r="F17" s="328"/>
      <c r="G17" s="328"/>
      <c r="H17" s="328"/>
      <c r="I17" s="328"/>
      <c r="J17" s="328"/>
      <c r="K17" s="328"/>
      <c r="L17" s="328"/>
      <c r="M17" s="328"/>
      <c r="N17" s="328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</sheetData>
  <mergeCells count="1">
    <mergeCell ref="E17:N17"/>
  </mergeCells>
  <phoneticPr fontId="91" type="noConversion"/>
  <hyperlinks>
    <hyperlink ref="E17" r:id="rId1" xr:uid="{330F0FD3-B66F-4453-8285-3FEA4A10AA01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  <drawing r:id="rId3"/>
  <legacyDrawing r:id="rId4"/>
  <controls>
    <mc:AlternateContent xmlns:mc="http://schemas.openxmlformats.org/markup-compatibility/2006">
      <mc:Choice Requires="x14">
        <control shapeId="15362" r:id="rId5" name="CommandButton1">
          <controlPr defaultSize="0" autoLine="0" r:id="rId6">
            <anchor moveWithCells="1">
              <from>
                <xdr:col>12</xdr:col>
                <xdr:colOff>99060</xdr:colOff>
                <xdr:row>1</xdr:row>
                <xdr:rowOff>38100</xdr:rowOff>
              </from>
              <to>
                <xdr:col>14</xdr:col>
                <xdr:colOff>502920</xdr:colOff>
                <xdr:row>3</xdr:row>
                <xdr:rowOff>30480</xdr:rowOff>
              </to>
            </anchor>
          </controlPr>
        </control>
      </mc:Choice>
      <mc:Fallback>
        <control shapeId="15362" r:id="rId5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10</vt:i4>
      </vt:variant>
    </vt:vector>
  </HeadingPairs>
  <TitlesOfParts>
    <vt:vector size="20" baseType="lpstr">
      <vt:lpstr>Pannello</vt:lpstr>
      <vt:lpstr>datisocietà</vt:lpstr>
      <vt:lpstr>Bilanci Sintetici</vt:lpstr>
      <vt:lpstr>Valutazione</vt:lpstr>
      <vt:lpstr>DatiFiscali</vt:lpstr>
      <vt:lpstr>Quota</vt:lpstr>
      <vt:lpstr>Raffronto</vt:lpstr>
      <vt:lpstr>NoteOperative</vt:lpstr>
      <vt:lpstr>Notegiuridiche</vt:lpstr>
      <vt:lpstr>SchemaCesPart</vt:lpstr>
      <vt:lpstr>'Bilanci Sintetici'!Area_stampa</vt:lpstr>
      <vt:lpstr>DatiFiscali!Area_stampa</vt:lpstr>
      <vt:lpstr>datisocietà!Area_stampa</vt:lpstr>
      <vt:lpstr>Notegiuridiche!Area_stampa</vt:lpstr>
      <vt:lpstr>NoteOperative!Area_stampa</vt:lpstr>
      <vt:lpstr>Pannello!Area_stampa</vt:lpstr>
      <vt:lpstr>Quota!Area_stampa</vt:lpstr>
      <vt:lpstr>Raffronto!Area_stampa</vt:lpstr>
      <vt:lpstr>SchemaCesPart!Area_stampa</vt:lpstr>
      <vt:lpstr>Valutazione!Area_stampa</vt:lpstr>
    </vt:vector>
  </TitlesOfParts>
  <Company>....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......</dc:creator>
  <cp:lastModifiedBy>Aldo Perriello</cp:lastModifiedBy>
  <cp:lastPrinted>2019-01-16T19:07:33Z</cp:lastPrinted>
  <dcterms:created xsi:type="dcterms:W3CDTF">2001-04-13T10:10:17Z</dcterms:created>
  <dcterms:modified xsi:type="dcterms:W3CDTF">2025-09-16T14:45:00Z</dcterms:modified>
</cp:coreProperties>
</file>